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Amatu vienību saraksti 2023\"/>
    </mc:Choice>
  </mc:AlternateContent>
  <xr:revisionPtr revIDLastSave="0" documentId="13_ncr:1_{63AA5ED0-453A-480C-94A6-1FDA441C71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mata vienību saraksts" sheetId="3" r:id="rId1"/>
  </sheets>
  <definedNames>
    <definedName name="_xlnm.Print_Area" localSheetId="0">'Amata vienību saraksts'!$A$1:$F$110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3" l="1"/>
  <c r="F98" i="3"/>
  <c r="F77" i="3"/>
  <c r="K67" i="3"/>
  <c r="F85" i="3"/>
  <c r="F51" i="3"/>
  <c r="J40" i="3" l="1"/>
  <c r="J109" i="3"/>
  <c r="J104" i="3"/>
  <c r="F108" i="3"/>
  <c r="F109" i="3"/>
  <c r="F107" i="3"/>
  <c r="F95" i="3"/>
  <c r="F96" i="3"/>
  <c r="F99" i="3"/>
  <c r="F100" i="3"/>
  <c r="F101" i="3"/>
  <c r="F102" i="3"/>
  <c r="F103" i="3"/>
  <c r="F104" i="3"/>
  <c r="F94" i="3"/>
  <c r="J72" i="3"/>
  <c r="J85" i="3"/>
  <c r="K85" i="3" s="1"/>
  <c r="J26" i="3"/>
  <c r="K26" i="3" s="1"/>
  <c r="J55" i="3" l="1"/>
  <c r="K109" i="3"/>
  <c r="K104" i="3"/>
  <c r="J84" i="3"/>
  <c r="K84" i="3" s="1"/>
  <c r="J6" i="3" l="1"/>
  <c r="J33" i="3"/>
  <c r="J31" i="3"/>
  <c r="J29" i="3"/>
  <c r="J36" i="3"/>
  <c r="J94" i="3" l="1"/>
  <c r="J81" i="3"/>
  <c r="J70" i="3" l="1"/>
  <c r="J57" i="3"/>
  <c r="J56" i="3" l="1"/>
  <c r="K56" i="3" s="1"/>
  <c r="J50" i="3"/>
  <c r="K50" i="3" s="1"/>
  <c r="J108" i="3"/>
  <c r="K108" i="3" s="1"/>
  <c r="J107" i="3"/>
  <c r="K107" i="3" s="1"/>
  <c r="J95" i="3"/>
  <c r="K95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6" i="3"/>
  <c r="K96" i="3" s="1"/>
  <c r="K94" i="3"/>
  <c r="J90" i="3"/>
  <c r="K90" i="3" s="1"/>
  <c r="J91" i="3"/>
  <c r="K91" i="3" s="1"/>
  <c r="J89" i="3"/>
  <c r="J88" i="3"/>
  <c r="K88" i="3" s="1"/>
  <c r="J83" i="3"/>
  <c r="K83" i="3" s="1"/>
  <c r="J82" i="3"/>
  <c r="K82" i="3" s="1"/>
  <c r="K81" i="3"/>
  <c r="J80" i="3"/>
  <c r="K80" i="3" s="1"/>
  <c r="J79" i="3"/>
  <c r="K79" i="3" s="1"/>
  <c r="J78" i="3"/>
  <c r="K78" i="3" s="1"/>
  <c r="J76" i="3"/>
  <c r="J75" i="3"/>
  <c r="J74" i="3"/>
  <c r="K74" i="3" s="1"/>
  <c r="J73" i="3"/>
  <c r="K73" i="3" s="1"/>
  <c r="K72" i="3"/>
  <c r="J71" i="3"/>
  <c r="K71" i="3" s="1"/>
  <c r="K70" i="3"/>
  <c r="J65" i="3"/>
  <c r="K65" i="3" s="1"/>
  <c r="J66" i="3"/>
  <c r="K66" i="3" s="1"/>
  <c r="J64" i="3"/>
  <c r="K64" i="3" s="1"/>
  <c r="J63" i="3"/>
  <c r="K63" i="3" s="1"/>
  <c r="J62" i="3"/>
  <c r="K62" i="3" s="1"/>
  <c r="J61" i="3"/>
  <c r="K61" i="3" s="1"/>
  <c r="J60" i="3"/>
  <c r="K60" i="3" s="1"/>
  <c r="J59" i="3"/>
  <c r="K59" i="3" s="1"/>
  <c r="J58" i="3"/>
  <c r="K58" i="3" s="1"/>
  <c r="K57" i="3"/>
  <c r="K55" i="3"/>
  <c r="J54" i="3"/>
  <c r="K54" i="3" s="1"/>
  <c r="J51" i="3"/>
  <c r="K51" i="3" s="1"/>
  <c r="J49" i="3"/>
  <c r="K49" i="3" s="1"/>
  <c r="J48" i="3"/>
  <c r="K48" i="3" s="1"/>
  <c r="J47" i="3"/>
  <c r="K47" i="3" s="1"/>
  <c r="J46" i="3"/>
  <c r="K46" i="3" s="1"/>
  <c r="J43" i="3" l="1"/>
  <c r="K43" i="3" s="1"/>
  <c r="K40" i="3"/>
  <c r="J39" i="3"/>
  <c r="K39" i="3" s="1"/>
  <c r="K36" i="3"/>
  <c r="K33" i="3"/>
  <c r="K31" i="3"/>
  <c r="K29" i="3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0" i="3"/>
  <c r="K10" i="3" s="1"/>
  <c r="J7" i="3"/>
  <c r="K7" i="3" s="1"/>
  <c r="K6" i="3"/>
  <c r="J5" i="3"/>
  <c r="K5" i="3" s="1"/>
  <c r="F110" i="3"/>
  <c r="D110" i="3"/>
  <c r="F105" i="3"/>
  <c r="D105" i="3"/>
  <c r="D92" i="3"/>
  <c r="F91" i="3"/>
  <c r="F90" i="3"/>
  <c r="F89" i="3"/>
  <c r="K89" i="3" s="1"/>
  <c r="D86" i="3"/>
  <c r="F83" i="3"/>
  <c r="F82" i="3"/>
  <c r="F78" i="3"/>
  <c r="F76" i="3"/>
  <c r="K76" i="3" s="1"/>
  <c r="F75" i="3"/>
  <c r="F74" i="3"/>
  <c r="F73" i="3"/>
  <c r="F72" i="3"/>
  <c r="F71" i="3"/>
  <c r="F70" i="3"/>
  <c r="D68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D52" i="3"/>
  <c r="F50" i="3"/>
  <c r="F48" i="3"/>
  <c r="F47" i="3"/>
  <c r="F46" i="3"/>
  <c r="F44" i="3"/>
  <c r="D44" i="3"/>
  <c r="D41" i="3"/>
  <c r="F40" i="3"/>
  <c r="F39" i="3"/>
  <c r="F37" i="3"/>
  <c r="D37" i="3"/>
  <c r="D34" i="3"/>
  <c r="F31" i="3"/>
  <c r="F29" i="3"/>
  <c r="D27" i="3"/>
  <c r="F25" i="3"/>
  <c r="F24" i="3"/>
  <c r="F23" i="3"/>
  <c r="F22" i="3"/>
  <c r="F21" i="3"/>
  <c r="F19" i="3"/>
  <c r="F18" i="3"/>
  <c r="F16" i="3"/>
  <c r="F13" i="3"/>
  <c r="D11" i="3"/>
  <c r="F10" i="3"/>
  <c r="F11" i="3" s="1"/>
  <c r="D8" i="3"/>
  <c r="F7" i="3"/>
  <c r="F5" i="3"/>
  <c r="F34" i="3" l="1"/>
  <c r="F8" i="3"/>
  <c r="K75" i="3"/>
  <c r="F41" i="3"/>
  <c r="F52" i="3"/>
  <c r="F68" i="3"/>
  <c r="F92" i="3"/>
  <c r="F27" i="3"/>
  <c r="F86" i="3"/>
</calcChain>
</file>

<file path=xl/sharedStrings.xml><?xml version="1.0" encoding="utf-8"?>
<sst xmlns="http://schemas.openxmlformats.org/spreadsheetml/2006/main" count="415" uniqueCount="167">
  <si>
    <t>Amata vienības nosaukums</t>
  </si>
  <si>
    <t>Profesijas kods</t>
  </si>
  <si>
    <t>Amata vienību skaits</t>
  </si>
  <si>
    <t>3341 04</t>
  </si>
  <si>
    <t>5151 20</t>
  </si>
  <si>
    <t>Īpašumu uzturēšanas nodaļa</t>
  </si>
  <si>
    <t>Pārvalde</t>
  </si>
  <si>
    <t>Kapsētas pārzinis</t>
  </si>
  <si>
    <t>Vadītājs</t>
  </si>
  <si>
    <t>1213 23</t>
  </si>
  <si>
    <t>Valsts un pašvaldības vienotais klientu apkalpošanas centrs</t>
  </si>
  <si>
    <t>Klientu apkalpošanas speciālists</t>
  </si>
  <si>
    <t>Cesvaines Kultūras nams</t>
  </si>
  <si>
    <t>kora “Cesvaine” diriģents</t>
  </si>
  <si>
    <t>kora “Virši” diriģents</t>
  </si>
  <si>
    <t>Teātra režisors</t>
  </si>
  <si>
    <t>Folkloras kopas vadītājs</t>
  </si>
  <si>
    <t>Deju grupas vadītājs</t>
  </si>
  <si>
    <t>Pūtēju orķestra diriģents</t>
  </si>
  <si>
    <t>Deju ansambļa vadītājs</t>
  </si>
  <si>
    <t>Bērnu deju grupas vadītājs</t>
  </si>
  <si>
    <t>Bērnu vokālā ansambļa vadītājs</t>
  </si>
  <si>
    <t>Mākslas studijas vadītājs</t>
  </si>
  <si>
    <t>Rokdarbu studijas vadītājs</t>
  </si>
  <si>
    <t>Kormeistars</t>
  </si>
  <si>
    <t>Cesvaines bibliotēkas Abonements</t>
  </si>
  <si>
    <t>Cesvaines bibliotēkas Bērnu literatūras nodaļa</t>
  </si>
  <si>
    <t>Tūrisma informācijas konsultants</t>
  </si>
  <si>
    <t>Cesvaines pils</t>
  </si>
  <si>
    <t>Dežurants</t>
  </si>
  <si>
    <t>minimālā stundas likme</t>
  </si>
  <si>
    <t>Saimniecības pārzinis pils</t>
  </si>
  <si>
    <t>Sētnieks</t>
  </si>
  <si>
    <t>2422 37</t>
  </si>
  <si>
    <t>Dzīvojamo māju/īpašumu apsaimniekošanas speciālists</t>
  </si>
  <si>
    <t>Lietvedis</t>
  </si>
  <si>
    <t>Pārvaldes vadītājs</t>
  </si>
  <si>
    <t>4222 07</t>
  </si>
  <si>
    <t>1211 50</t>
  </si>
  <si>
    <t>2652 24</t>
  </si>
  <si>
    <t>2654 11</t>
  </si>
  <si>
    <t>2652 27</t>
  </si>
  <si>
    <t>2653 10</t>
  </si>
  <si>
    <t>2652 16</t>
  </si>
  <si>
    <t>2653 12</t>
  </si>
  <si>
    <t>2352 18</t>
  </si>
  <si>
    <t>3435 28</t>
  </si>
  <si>
    <t>2652 21</t>
  </si>
  <si>
    <t>4221 03</t>
  </si>
  <si>
    <t>5151 11</t>
  </si>
  <si>
    <t>9629 05</t>
  </si>
  <si>
    <t>5151 03</t>
  </si>
  <si>
    <t>9214 03</t>
  </si>
  <si>
    <t>9313 02</t>
  </si>
  <si>
    <t>9112 01</t>
  </si>
  <si>
    <t>8182 04</t>
  </si>
  <si>
    <t>9613 01</t>
  </si>
  <si>
    <t>1213 17</t>
  </si>
  <si>
    <t>2621 03</t>
  </si>
  <si>
    <t>2633  02</t>
  </si>
  <si>
    <t>2621 11</t>
  </si>
  <si>
    <t>Kapsētas pārziņa palīgs</t>
  </si>
  <si>
    <t>5151 21</t>
  </si>
  <si>
    <t>2642 05</t>
  </si>
  <si>
    <t>Informatīvā izdevuma redaktors</t>
  </si>
  <si>
    <t xml:space="preserve">Vadītājs </t>
  </si>
  <si>
    <t>1.</t>
  </si>
  <si>
    <t>II</t>
  </si>
  <si>
    <t>I</t>
  </si>
  <si>
    <t>II B</t>
  </si>
  <si>
    <t>II A</t>
  </si>
  <si>
    <t>33.</t>
  </si>
  <si>
    <t>III</t>
  </si>
  <si>
    <t>3.</t>
  </si>
  <si>
    <t>4.</t>
  </si>
  <si>
    <t>IV</t>
  </si>
  <si>
    <t>Nr.p.k.</t>
  </si>
  <si>
    <t>IV A</t>
  </si>
  <si>
    <t>5311 01</t>
  </si>
  <si>
    <t>5419 11</t>
  </si>
  <si>
    <t>I A</t>
  </si>
  <si>
    <t>5311 03</t>
  </si>
  <si>
    <t>Saimniecības vadītājs</t>
  </si>
  <si>
    <t>Laborants</t>
  </si>
  <si>
    <t>Autobusa vadītājs</t>
  </si>
  <si>
    <t>Remontstrādnieks</t>
  </si>
  <si>
    <t>Skolas sargs</t>
  </si>
  <si>
    <t>Sporta organizators</t>
  </si>
  <si>
    <t>Elektriķis</t>
  </si>
  <si>
    <t>Auklis</t>
  </si>
  <si>
    <t>Pulciņa vadītājs</t>
  </si>
  <si>
    <t>Cesvaines vidusskolas ēdināšanas nodaļa</t>
  </si>
  <si>
    <t>Nodaļas vadītājs</t>
  </si>
  <si>
    <t>Pavārs</t>
  </si>
  <si>
    <t>Kafejnīcas darbinieks</t>
  </si>
  <si>
    <t>Pavāra palīgs</t>
  </si>
  <si>
    <t>Krājuma glabātājs</t>
  </si>
  <si>
    <t>Vēsturnieks</t>
  </si>
  <si>
    <t>Izglītojošā darba un darba ar apmeklētājiem speciālists (muzeju jomā)</t>
  </si>
  <si>
    <t>Ceļu meistars</t>
  </si>
  <si>
    <t>Apkopējs</t>
  </si>
  <si>
    <t>Apkopējs-sētnieks</t>
  </si>
  <si>
    <t>Sētnieks-kurinātājs</t>
  </si>
  <si>
    <t>Mēnešalgas likme
(EUR)</t>
  </si>
  <si>
    <t>Mēnešalgas fonds 
(EUR)</t>
  </si>
  <si>
    <t>Amata saime</t>
  </si>
  <si>
    <t>Amata saimes līmenis</t>
  </si>
  <si>
    <t>Mēnešalgas grupa</t>
  </si>
  <si>
    <t>Kopā</t>
  </si>
  <si>
    <t>Pavadonis</t>
  </si>
  <si>
    <t>Cesvaines vidusskola (bez padagogu amatiem)</t>
  </si>
  <si>
    <t>Cesvaines tūrisma centrs</t>
  </si>
  <si>
    <t>Multifunkcionālais centrs</t>
  </si>
  <si>
    <t>Cesvaines pirmsskolas izglītības iestāde "Brīnumzeme" (bez pedagogu amatiem)</t>
  </si>
  <si>
    <t>Cesvaines mūzikas un mākslas skola (bez pedagogu amatiem)</t>
  </si>
  <si>
    <t>Procenti no minimuma</t>
  </si>
  <si>
    <t>1.2.</t>
  </si>
  <si>
    <t>12.</t>
  </si>
  <si>
    <t>20.3.</t>
  </si>
  <si>
    <t>6.</t>
  </si>
  <si>
    <t>26.</t>
  </si>
  <si>
    <t>7.</t>
  </si>
  <si>
    <t>25.</t>
  </si>
  <si>
    <t>40.</t>
  </si>
  <si>
    <t>8.</t>
  </si>
  <si>
    <t>20.2.</t>
  </si>
  <si>
    <t>9.</t>
  </si>
  <si>
    <t>III A</t>
  </si>
  <si>
    <t>50.</t>
  </si>
  <si>
    <t>5.</t>
  </si>
  <si>
    <t>20.5.</t>
  </si>
  <si>
    <t>16.</t>
  </si>
  <si>
    <t>35.</t>
  </si>
  <si>
    <t>46.1.</t>
  </si>
  <si>
    <t>6.2.</t>
  </si>
  <si>
    <t>44.</t>
  </si>
  <si>
    <t xml:space="preserve">I </t>
  </si>
  <si>
    <t>2.</t>
  </si>
  <si>
    <t>IV B</t>
  </si>
  <si>
    <t>Abonementa vadītājs</t>
  </si>
  <si>
    <t>Traktortehnikas vadītājs</t>
  </si>
  <si>
    <t xml:space="preserve">8341 06 </t>
  </si>
  <si>
    <t>Pulciņa vadītājs (Autoapmācība)</t>
  </si>
  <si>
    <t>Madonas novada Cesvaines apvienības pārvaldes un tās pakļautībā esošo iestāžu amata vienību saraksts no 01.01.2023.</t>
  </si>
  <si>
    <t>Minimums, EUR (jāsasniedz līdz 01.01.2027.)</t>
  </si>
  <si>
    <t>Skaņu operators</t>
  </si>
  <si>
    <t>3521 11</t>
  </si>
  <si>
    <t>V</t>
  </si>
  <si>
    <t>Cesvaines pilsētas bibliotēka</t>
  </si>
  <si>
    <t>Cesvaines pagasta bibliotēka</t>
  </si>
  <si>
    <t xml:space="preserve">Saimniecības pārzinis  </t>
  </si>
  <si>
    <t>Automobiļa vadītājs</t>
  </si>
  <si>
    <t>8322 01</t>
  </si>
  <si>
    <t>46.1</t>
  </si>
  <si>
    <t>Vispārējās aprūpes māsa</t>
  </si>
  <si>
    <t>2221 46</t>
  </si>
  <si>
    <t>Dienesta viesnīcas vadītājs</t>
  </si>
  <si>
    <t>1411 10</t>
  </si>
  <si>
    <t>Labiekārtošanas darbu strādnieks</t>
  </si>
  <si>
    <t>Stundas algas likme EUR 3,95</t>
  </si>
  <si>
    <t>Stundas algas likme EUR 4,25</t>
  </si>
  <si>
    <t>18.pielikums Madonas novada pašvaldības domes 30.11.2022. lēmumam Nr. 807  (protokols Nr. 27, 37. p.)</t>
  </si>
  <si>
    <t>Veļas mazgātājs</t>
  </si>
  <si>
    <t>Pirmsskolas skolotāja palīgs</t>
  </si>
  <si>
    <t>5312 01</t>
  </si>
  <si>
    <t>Virtuves darbinieks</t>
  </si>
  <si>
    <t>9412 02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</si>
</sst>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sz val="12"/>
      <color rgb="FF4D5156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8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186"/>
    </font>
    <font>
      <sz val="11"/>
      <color rgb="FF33333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</cellStyleXfs>
  <cellXfs count="77">
    <xf numFmtId="0" fontId="0" fillId="0" borderId="0" xfId="0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/>
    <xf numFmtId="1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16" fillId="3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0">
    <cellStyle name="Hipersaite 2" xfId="7" xr:uid="{00000000-0005-0000-0000-000000000000}"/>
    <cellStyle name="Normal 2" xfId="3" xr:uid="{00000000-0005-0000-0000-000001000000}"/>
    <cellStyle name="Parasts" xfId="0" builtinId="0"/>
    <cellStyle name="Parasts 2" xfId="6" xr:uid="{00000000-0005-0000-0000-000003000000}"/>
    <cellStyle name="Parasts 3" xfId="5" xr:uid="{00000000-0005-0000-0000-000004000000}"/>
    <cellStyle name="Parasts 4" xfId="2" xr:uid="{00000000-0005-0000-0000-000005000000}"/>
    <cellStyle name="Parasts 5" xfId="4" xr:uid="{00000000-0005-0000-0000-000006000000}"/>
    <cellStyle name="Parasts 6" xfId="1" xr:uid="{00000000-0005-0000-0000-000007000000}"/>
    <cellStyle name="Parasts 7" xfId="8" xr:uid="{00000000-0005-0000-0000-000008000000}"/>
    <cellStyle name="Procenti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L110"/>
  <sheetViews>
    <sheetView tabSelected="1" zoomScale="90" zoomScaleNormal="90" workbookViewId="0">
      <selection activeCell="B102" sqref="B102"/>
    </sheetView>
  </sheetViews>
  <sheetFormatPr defaultColWidth="9.140625" defaultRowHeight="15.75" x14ac:dyDescent="0.25"/>
  <cols>
    <col min="1" max="1" width="9.140625" style="11"/>
    <col min="2" max="2" width="32.7109375" style="12" customWidth="1"/>
    <col min="3" max="3" width="10.5703125" style="11" customWidth="1"/>
    <col min="4" max="4" width="8.42578125" style="11" customWidth="1"/>
    <col min="5" max="5" width="12.42578125" style="11" customWidth="1"/>
    <col min="6" max="6" width="13" style="11" customWidth="1"/>
    <col min="7" max="7" width="13.28515625" style="40" customWidth="1"/>
    <col min="8" max="8" width="15.5703125" style="40" customWidth="1"/>
    <col min="9" max="9" width="13.140625" style="40" customWidth="1"/>
    <col min="10" max="10" width="21.42578125" style="40" customWidth="1"/>
    <col min="11" max="11" width="12.5703125" style="12" customWidth="1"/>
    <col min="12" max="12" width="37.85546875" style="12" customWidth="1"/>
    <col min="13" max="16384" width="9.140625" style="12"/>
  </cols>
  <sheetData>
    <row r="1" spans="1:11" ht="27.75" customHeight="1" x14ac:dyDescent="0.25">
      <c r="A1" s="70" t="s">
        <v>161</v>
      </c>
      <c r="B1" s="70"/>
      <c r="C1" s="70"/>
      <c r="D1" s="70"/>
      <c r="E1" s="70"/>
      <c r="F1" s="70"/>
      <c r="G1" s="70"/>
      <c r="H1" s="70"/>
    </row>
    <row r="2" spans="1:11" ht="30.75" customHeight="1" x14ac:dyDescent="0.25">
      <c r="A2" s="69" t="s">
        <v>143</v>
      </c>
      <c r="B2" s="69"/>
      <c r="C2" s="69"/>
      <c r="D2" s="69"/>
      <c r="E2" s="69"/>
      <c r="F2" s="69"/>
    </row>
    <row r="3" spans="1:11" ht="57" customHeight="1" x14ac:dyDescent="0.25">
      <c r="A3" s="9" t="s">
        <v>76</v>
      </c>
      <c r="B3" s="8" t="s">
        <v>0</v>
      </c>
      <c r="C3" s="8" t="s">
        <v>1</v>
      </c>
      <c r="D3" s="8" t="s">
        <v>2</v>
      </c>
      <c r="E3" s="8" t="s">
        <v>103</v>
      </c>
      <c r="F3" s="8" t="s">
        <v>104</v>
      </c>
      <c r="G3" s="8" t="s">
        <v>105</v>
      </c>
      <c r="H3" s="8" t="s">
        <v>106</v>
      </c>
      <c r="I3" s="8" t="s">
        <v>107</v>
      </c>
      <c r="J3" s="8" t="s">
        <v>144</v>
      </c>
      <c r="K3" s="8" t="s">
        <v>115</v>
      </c>
    </row>
    <row r="4" spans="1:11" x14ac:dyDescent="0.25">
      <c r="A4" s="60" t="s">
        <v>6</v>
      </c>
      <c r="B4" s="61"/>
      <c r="C4" s="61"/>
      <c r="D4" s="61"/>
      <c r="E4" s="61"/>
      <c r="F4" s="61"/>
      <c r="G4" s="4"/>
      <c r="H4" s="4"/>
      <c r="I4" s="4"/>
      <c r="J4" s="4"/>
      <c r="K4" s="3"/>
    </row>
    <row r="5" spans="1:11" x14ac:dyDescent="0.25">
      <c r="A5" s="6">
        <v>1</v>
      </c>
      <c r="B5" s="13" t="s">
        <v>36</v>
      </c>
      <c r="C5" s="6" t="s">
        <v>9</v>
      </c>
      <c r="D5" s="6">
        <v>1</v>
      </c>
      <c r="E5" s="6">
        <v>1590</v>
      </c>
      <c r="F5" s="6">
        <f>E5*D5</f>
        <v>1590</v>
      </c>
      <c r="G5" s="4" t="s">
        <v>116</v>
      </c>
      <c r="H5" s="4" t="s">
        <v>68</v>
      </c>
      <c r="I5" s="4" t="s">
        <v>117</v>
      </c>
      <c r="J5" s="50">
        <f>1.911*1137.46</f>
        <v>2173.68606</v>
      </c>
      <c r="K5" s="52">
        <f>E5/(J5/100)</f>
        <v>73.147637520387832</v>
      </c>
    </row>
    <row r="6" spans="1:11" ht="16.5" thickBot="1" x14ac:dyDescent="0.3">
      <c r="A6" s="14">
        <v>2</v>
      </c>
      <c r="B6" s="15" t="s">
        <v>35</v>
      </c>
      <c r="C6" s="14" t="s">
        <v>3</v>
      </c>
      <c r="D6" s="14">
        <v>1</v>
      </c>
      <c r="E6" s="14">
        <v>1000</v>
      </c>
      <c r="F6" s="14">
        <v>1000</v>
      </c>
      <c r="G6" s="39" t="s">
        <v>118</v>
      </c>
      <c r="H6" s="18" t="s">
        <v>67</v>
      </c>
      <c r="I6" s="18">
        <v>7</v>
      </c>
      <c r="J6" s="51">
        <f>0.796*1137.46</f>
        <v>905.41816000000006</v>
      </c>
      <c r="K6" s="52">
        <f>E6/(J6/100)</f>
        <v>110.44620532020255</v>
      </c>
    </row>
    <row r="7" spans="1:11" ht="16.5" thickBot="1" x14ac:dyDescent="0.3">
      <c r="A7" s="14">
        <v>3</v>
      </c>
      <c r="B7" s="16" t="s">
        <v>64</v>
      </c>
      <c r="C7" s="2" t="s">
        <v>63</v>
      </c>
      <c r="D7" s="14">
        <v>0.5</v>
      </c>
      <c r="E7" s="14">
        <v>835</v>
      </c>
      <c r="F7" s="34">
        <f>E7*D7</f>
        <v>417.5</v>
      </c>
      <c r="G7" s="4" t="s">
        <v>120</v>
      </c>
      <c r="H7" s="4" t="s">
        <v>68</v>
      </c>
      <c r="I7" s="4" t="s">
        <v>121</v>
      </c>
      <c r="J7" s="51">
        <f>0.796*1137.46</f>
        <v>905.41816000000006</v>
      </c>
      <c r="K7" s="52">
        <f>E7/(J7/100)</f>
        <v>92.222581442369133</v>
      </c>
    </row>
    <row r="8" spans="1:11" ht="15.75" customHeight="1" x14ac:dyDescent="0.25">
      <c r="A8" s="6"/>
      <c r="B8" s="22" t="s">
        <v>108</v>
      </c>
      <c r="D8" s="9">
        <f>SUM(D5:D7)</f>
        <v>2.5</v>
      </c>
      <c r="E8" s="9"/>
      <c r="F8" s="35">
        <f>SUM(F5:F7)</f>
        <v>3007.5</v>
      </c>
      <c r="G8" s="4"/>
      <c r="H8" s="4"/>
      <c r="I8" s="4"/>
      <c r="J8" s="4"/>
      <c r="K8" s="54"/>
    </row>
    <row r="9" spans="1:11" x14ac:dyDescent="0.25">
      <c r="A9" s="58" t="s">
        <v>10</v>
      </c>
      <c r="B9" s="59"/>
      <c r="C9" s="59"/>
      <c r="D9" s="59"/>
      <c r="E9" s="59"/>
      <c r="F9" s="59"/>
      <c r="G9" s="4"/>
      <c r="H9" s="4"/>
      <c r="I9" s="4"/>
      <c r="J9" s="4"/>
      <c r="K9" s="54"/>
    </row>
    <row r="10" spans="1:11" ht="16.5" thickBot="1" x14ac:dyDescent="0.3">
      <c r="A10" s="6">
        <v>1</v>
      </c>
      <c r="B10" s="13" t="s">
        <v>11</v>
      </c>
      <c r="C10" s="6" t="s">
        <v>37</v>
      </c>
      <c r="D10" s="6">
        <v>1</v>
      </c>
      <c r="E10" s="6">
        <v>1000</v>
      </c>
      <c r="F10" s="6">
        <f>E10*D10</f>
        <v>1000</v>
      </c>
      <c r="G10" s="4" t="s">
        <v>122</v>
      </c>
      <c r="H10" s="4" t="s">
        <v>68</v>
      </c>
      <c r="I10" s="4" t="s">
        <v>74</v>
      </c>
      <c r="J10" s="51">
        <f>0.582*1137.46</f>
        <v>662.00171999999998</v>
      </c>
      <c r="K10" s="52">
        <f>E10/(J10/100)</f>
        <v>151.0570093382839</v>
      </c>
    </row>
    <row r="11" spans="1:11" ht="15.75" customHeight="1" x14ac:dyDescent="0.25">
      <c r="A11" s="6"/>
      <c r="B11" s="22" t="s">
        <v>108</v>
      </c>
      <c r="C11" s="9"/>
      <c r="D11" s="9">
        <f>D10</f>
        <v>1</v>
      </c>
      <c r="E11" s="9"/>
      <c r="F11" s="9">
        <f>F10</f>
        <v>1000</v>
      </c>
      <c r="G11" s="4"/>
      <c r="H11" s="4"/>
      <c r="I11" s="4"/>
      <c r="J11" s="4"/>
      <c r="K11" s="54"/>
    </row>
    <row r="12" spans="1:11" x14ac:dyDescent="0.25">
      <c r="A12" s="58" t="s">
        <v>12</v>
      </c>
      <c r="B12" s="59"/>
      <c r="C12" s="59"/>
      <c r="D12" s="59"/>
      <c r="E12" s="59"/>
      <c r="F12" s="59"/>
      <c r="G12" s="4"/>
      <c r="H12" s="4"/>
      <c r="I12" s="4"/>
      <c r="J12" s="4"/>
      <c r="K12" s="54"/>
    </row>
    <row r="13" spans="1:11" ht="16.5" thickBot="1" x14ac:dyDescent="0.3">
      <c r="A13" s="6">
        <v>1</v>
      </c>
      <c r="B13" s="13" t="s">
        <v>8</v>
      </c>
      <c r="C13" s="17">
        <v>143101</v>
      </c>
      <c r="D13" s="6">
        <v>1</v>
      </c>
      <c r="E13" s="6">
        <v>950</v>
      </c>
      <c r="F13" s="6">
        <f>E13*D13</f>
        <v>950</v>
      </c>
      <c r="G13" s="4" t="s">
        <v>123</v>
      </c>
      <c r="H13" s="4" t="s">
        <v>75</v>
      </c>
      <c r="I13" s="4" t="s">
        <v>124</v>
      </c>
      <c r="J13" s="51">
        <f>0.85*1137.46</f>
        <v>966.84100000000001</v>
      </c>
      <c r="K13" s="52">
        <f t="shared" ref="K13:K25" si="0">E13/(J13/100)</f>
        <v>98.25814172133785</v>
      </c>
    </row>
    <row r="14" spans="1:11" x14ac:dyDescent="0.25">
      <c r="A14" s="6">
        <v>2</v>
      </c>
      <c r="B14" s="13" t="s">
        <v>13</v>
      </c>
      <c r="C14" s="6" t="s">
        <v>39</v>
      </c>
      <c r="D14" s="6">
        <v>0.5</v>
      </c>
      <c r="E14" s="6">
        <v>660</v>
      </c>
      <c r="F14" s="6">
        <v>330</v>
      </c>
      <c r="G14" s="4" t="s">
        <v>123</v>
      </c>
      <c r="H14" s="4" t="s">
        <v>70</v>
      </c>
      <c r="I14" s="4" t="s">
        <v>119</v>
      </c>
      <c r="J14" s="50">
        <f t="shared" ref="J14:J26" si="1">0.666*1137.46</f>
        <v>757.54836000000012</v>
      </c>
      <c r="K14" s="52">
        <f t="shared" si="0"/>
        <v>87.123150791323724</v>
      </c>
    </row>
    <row r="15" spans="1:11" x14ac:dyDescent="0.25">
      <c r="A15" s="6">
        <v>3</v>
      </c>
      <c r="B15" s="13" t="s">
        <v>14</v>
      </c>
      <c r="C15" s="6" t="s">
        <v>39</v>
      </c>
      <c r="D15" s="6">
        <v>0.2</v>
      </c>
      <c r="E15" s="6">
        <v>660</v>
      </c>
      <c r="F15" s="6">
        <v>132</v>
      </c>
      <c r="G15" s="4" t="s">
        <v>123</v>
      </c>
      <c r="H15" s="4" t="s">
        <v>70</v>
      </c>
      <c r="I15" s="4" t="s">
        <v>119</v>
      </c>
      <c r="J15" s="50">
        <f t="shared" si="1"/>
        <v>757.54836000000012</v>
      </c>
      <c r="K15" s="52">
        <f t="shared" si="0"/>
        <v>87.123150791323724</v>
      </c>
    </row>
    <row r="16" spans="1:11" x14ac:dyDescent="0.25">
      <c r="A16" s="6">
        <v>4</v>
      </c>
      <c r="B16" s="13" t="s">
        <v>15</v>
      </c>
      <c r="C16" s="6" t="s">
        <v>40</v>
      </c>
      <c r="D16" s="6">
        <v>0.5</v>
      </c>
      <c r="E16" s="6">
        <v>660</v>
      </c>
      <c r="F16" s="6">
        <f>E16*D16</f>
        <v>330</v>
      </c>
      <c r="G16" s="4" t="s">
        <v>123</v>
      </c>
      <c r="H16" s="4" t="s">
        <v>70</v>
      </c>
      <c r="I16" s="4" t="s">
        <v>119</v>
      </c>
      <c r="J16" s="50">
        <f t="shared" si="1"/>
        <v>757.54836000000012</v>
      </c>
      <c r="K16" s="52">
        <f t="shared" si="0"/>
        <v>87.123150791323724</v>
      </c>
    </row>
    <row r="17" spans="1:12" x14ac:dyDescent="0.25">
      <c r="A17" s="6">
        <v>5</v>
      </c>
      <c r="B17" s="13" t="s">
        <v>16</v>
      </c>
      <c r="C17" s="6" t="s">
        <v>41</v>
      </c>
      <c r="D17" s="6">
        <v>0.4</v>
      </c>
      <c r="E17" s="6">
        <v>660</v>
      </c>
      <c r="F17" s="6">
        <v>264</v>
      </c>
      <c r="G17" s="4" t="s">
        <v>123</v>
      </c>
      <c r="H17" s="4" t="s">
        <v>70</v>
      </c>
      <c r="I17" s="4" t="s">
        <v>119</v>
      </c>
      <c r="J17" s="50">
        <f t="shared" si="1"/>
        <v>757.54836000000012</v>
      </c>
      <c r="K17" s="52">
        <f t="shared" si="0"/>
        <v>87.123150791323724</v>
      </c>
    </row>
    <row r="18" spans="1:12" x14ac:dyDescent="0.25">
      <c r="A18" s="6">
        <v>6</v>
      </c>
      <c r="B18" s="13" t="s">
        <v>17</v>
      </c>
      <c r="C18" s="6" t="s">
        <v>42</v>
      </c>
      <c r="D18" s="6">
        <v>0.3</v>
      </c>
      <c r="E18" s="6">
        <v>660</v>
      </c>
      <c r="F18" s="6">
        <f>E18*D18</f>
        <v>198</v>
      </c>
      <c r="G18" s="4" t="s">
        <v>123</v>
      </c>
      <c r="H18" s="4" t="s">
        <v>70</v>
      </c>
      <c r="I18" s="4" t="s">
        <v>119</v>
      </c>
      <c r="J18" s="50">
        <f t="shared" si="1"/>
        <v>757.54836000000012</v>
      </c>
      <c r="K18" s="52">
        <f t="shared" si="0"/>
        <v>87.123150791323724</v>
      </c>
    </row>
    <row r="19" spans="1:12" x14ac:dyDescent="0.25">
      <c r="A19" s="6">
        <v>7</v>
      </c>
      <c r="B19" s="13" t="s">
        <v>18</v>
      </c>
      <c r="C19" s="6" t="s">
        <v>43</v>
      </c>
      <c r="D19" s="6">
        <v>0.4</v>
      </c>
      <c r="E19" s="6">
        <v>660</v>
      </c>
      <c r="F19" s="6">
        <f>E19*D19</f>
        <v>264</v>
      </c>
      <c r="G19" s="4" t="s">
        <v>123</v>
      </c>
      <c r="H19" s="4" t="s">
        <v>70</v>
      </c>
      <c r="I19" s="4" t="s">
        <v>119</v>
      </c>
      <c r="J19" s="50">
        <f t="shared" si="1"/>
        <v>757.54836000000012</v>
      </c>
      <c r="K19" s="52">
        <f t="shared" si="0"/>
        <v>87.123150791323724</v>
      </c>
    </row>
    <row r="20" spans="1:12" x14ac:dyDescent="0.25">
      <c r="A20" s="6">
        <v>8</v>
      </c>
      <c r="B20" s="13" t="s">
        <v>19</v>
      </c>
      <c r="C20" s="6" t="s">
        <v>44</v>
      </c>
      <c r="D20" s="6">
        <v>0.4</v>
      </c>
      <c r="E20" s="6">
        <v>660</v>
      </c>
      <c r="F20" s="6">
        <v>264</v>
      </c>
      <c r="G20" s="4" t="s">
        <v>123</v>
      </c>
      <c r="H20" s="4" t="s">
        <v>70</v>
      </c>
      <c r="I20" s="4" t="s">
        <v>119</v>
      </c>
      <c r="J20" s="50">
        <f t="shared" si="1"/>
        <v>757.54836000000012</v>
      </c>
      <c r="K20" s="52">
        <f t="shared" si="0"/>
        <v>87.123150791323724</v>
      </c>
    </row>
    <row r="21" spans="1:12" x14ac:dyDescent="0.25">
      <c r="A21" s="6">
        <v>9</v>
      </c>
      <c r="B21" s="13" t="s">
        <v>20</v>
      </c>
      <c r="C21" s="6" t="s">
        <v>44</v>
      </c>
      <c r="D21" s="6">
        <v>0.3</v>
      </c>
      <c r="E21" s="6">
        <v>660</v>
      </c>
      <c r="F21" s="6">
        <f>E21*D21</f>
        <v>198</v>
      </c>
      <c r="G21" s="4" t="s">
        <v>123</v>
      </c>
      <c r="H21" s="4" t="s">
        <v>70</v>
      </c>
      <c r="I21" s="4" t="s">
        <v>119</v>
      </c>
      <c r="J21" s="50">
        <f t="shared" si="1"/>
        <v>757.54836000000012</v>
      </c>
      <c r="K21" s="52">
        <f t="shared" si="0"/>
        <v>87.123150791323724</v>
      </c>
    </row>
    <row r="22" spans="1:12" x14ac:dyDescent="0.25">
      <c r="A22" s="6">
        <v>10</v>
      </c>
      <c r="B22" s="13" t="s">
        <v>21</v>
      </c>
      <c r="C22" s="6" t="s">
        <v>45</v>
      </c>
      <c r="D22" s="6">
        <v>0.3</v>
      </c>
      <c r="E22" s="6">
        <v>660</v>
      </c>
      <c r="F22" s="6">
        <f>E22*D22</f>
        <v>198</v>
      </c>
      <c r="G22" s="4" t="s">
        <v>123</v>
      </c>
      <c r="H22" s="4" t="s">
        <v>70</v>
      </c>
      <c r="I22" s="4" t="s">
        <v>119</v>
      </c>
      <c r="J22" s="50">
        <f t="shared" si="1"/>
        <v>757.54836000000012</v>
      </c>
      <c r="K22" s="52">
        <f t="shared" si="0"/>
        <v>87.123150791323724</v>
      </c>
    </row>
    <row r="23" spans="1:12" x14ac:dyDescent="0.25">
      <c r="A23" s="6">
        <v>11</v>
      </c>
      <c r="B23" s="13" t="s">
        <v>22</v>
      </c>
      <c r="C23" s="6" t="s">
        <v>46</v>
      </c>
      <c r="D23" s="6">
        <v>0.2</v>
      </c>
      <c r="E23" s="6">
        <v>660</v>
      </c>
      <c r="F23" s="6">
        <f>E23*D23</f>
        <v>132</v>
      </c>
      <c r="G23" s="4" t="s">
        <v>123</v>
      </c>
      <c r="H23" s="4" t="s">
        <v>70</v>
      </c>
      <c r="I23" s="4" t="s">
        <v>119</v>
      </c>
      <c r="J23" s="50">
        <f t="shared" si="1"/>
        <v>757.54836000000012</v>
      </c>
      <c r="K23" s="52">
        <f t="shared" si="0"/>
        <v>87.123150791323724</v>
      </c>
    </row>
    <row r="24" spans="1:12" x14ac:dyDescent="0.25">
      <c r="A24" s="6">
        <v>12</v>
      </c>
      <c r="B24" s="13" t="s">
        <v>23</v>
      </c>
      <c r="C24" s="6" t="s">
        <v>46</v>
      </c>
      <c r="D24" s="6">
        <v>0.2</v>
      </c>
      <c r="E24" s="6">
        <v>660</v>
      </c>
      <c r="F24" s="6">
        <f>E24*D24</f>
        <v>132</v>
      </c>
      <c r="G24" s="4" t="s">
        <v>123</v>
      </c>
      <c r="H24" s="4" t="s">
        <v>70</v>
      </c>
      <c r="I24" s="4" t="s">
        <v>119</v>
      </c>
      <c r="J24" s="50">
        <f t="shared" si="1"/>
        <v>757.54836000000012</v>
      </c>
      <c r="K24" s="52">
        <f t="shared" si="0"/>
        <v>87.123150791323724</v>
      </c>
    </row>
    <row r="25" spans="1:12" x14ac:dyDescent="0.25">
      <c r="A25" s="6">
        <v>13</v>
      </c>
      <c r="B25" s="13" t="s">
        <v>24</v>
      </c>
      <c r="C25" s="6" t="s">
        <v>47</v>
      </c>
      <c r="D25" s="6">
        <v>0.25</v>
      </c>
      <c r="E25" s="6">
        <v>660</v>
      </c>
      <c r="F25" s="6">
        <f>E25*D25</f>
        <v>165</v>
      </c>
      <c r="G25" s="4" t="s">
        <v>123</v>
      </c>
      <c r="H25" s="4" t="s">
        <v>70</v>
      </c>
      <c r="I25" s="4" t="s">
        <v>119</v>
      </c>
      <c r="J25" s="50">
        <f t="shared" si="1"/>
        <v>757.54836000000012</v>
      </c>
      <c r="K25" s="52">
        <f t="shared" si="0"/>
        <v>87.123150791323724</v>
      </c>
    </row>
    <row r="26" spans="1:12" ht="47.25" x14ac:dyDescent="0.25">
      <c r="A26" s="6">
        <v>14</v>
      </c>
      <c r="B26" s="13" t="s">
        <v>145</v>
      </c>
      <c r="C26" s="6" t="s">
        <v>146</v>
      </c>
      <c r="D26" s="4">
        <v>0.6</v>
      </c>
      <c r="E26" s="6" t="s">
        <v>159</v>
      </c>
      <c r="F26" s="6">
        <v>396</v>
      </c>
      <c r="G26" s="4" t="s">
        <v>131</v>
      </c>
      <c r="H26" s="4" t="s">
        <v>147</v>
      </c>
      <c r="I26" s="4" t="s">
        <v>119</v>
      </c>
      <c r="J26" s="50">
        <f t="shared" si="1"/>
        <v>757.54836000000012</v>
      </c>
      <c r="K26" s="52">
        <f>F26/D26/(J26/100)</f>
        <v>87.123150791323724</v>
      </c>
      <c r="L26" s="57"/>
    </row>
    <row r="27" spans="1:12" ht="21" customHeight="1" x14ac:dyDescent="0.25">
      <c r="A27" s="6"/>
      <c r="B27" s="22" t="s">
        <v>108</v>
      </c>
      <c r="C27" s="7"/>
      <c r="D27" s="9">
        <f>SUM(D13:D25)</f>
        <v>4.95</v>
      </c>
      <c r="E27" s="9"/>
      <c r="F27" s="9">
        <f>SUM(F13:F25)</f>
        <v>3557</v>
      </c>
      <c r="G27" s="4"/>
      <c r="H27" s="4"/>
      <c r="I27" s="4"/>
      <c r="J27" s="4"/>
      <c r="K27" s="54"/>
    </row>
    <row r="28" spans="1:12" x14ac:dyDescent="0.25">
      <c r="A28" s="66" t="s">
        <v>148</v>
      </c>
      <c r="B28" s="66"/>
      <c r="C28" s="66"/>
      <c r="D28" s="66"/>
      <c r="E28" s="66"/>
      <c r="F28" s="66"/>
      <c r="G28" s="4"/>
      <c r="H28" s="4"/>
      <c r="I28" s="4"/>
      <c r="J28" s="4"/>
      <c r="K28" s="54"/>
    </row>
    <row r="29" spans="1:12" ht="18.75" customHeight="1" thickBot="1" x14ac:dyDescent="0.3">
      <c r="A29" s="6">
        <v>1</v>
      </c>
      <c r="B29" s="13" t="s">
        <v>8</v>
      </c>
      <c r="C29" s="6" t="s">
        <v>38</v>
      </c>
      <c r="D29" s="6">
        <v>1</v>
      </c>
      <c r="E29" s="6">
        <v>950</v>
      </c>
      <c r="F29" s="6">
        <f>E29*D29</f>
        <v>950</v>
      </c>
      <c r="G29" s="4" t="s">
        <v>125</v>
      </c>
      <c r="H29" s="5" t="s">
        <v>127</v>
      </c>
      <c r="I29" s="5" t="s">
        <v>124</v>
      </c>
      <c r="J29" s="51">
        <f>0.85*1137.46</f>
        <v>966.84100000000001</v>
      </c>
      <c r="K29" s="52">
        <f>E29/(J29/100)</f>
        <v>98.25814172133785</v>
      </c>
    </row>
    <row r="30" spans="1:12" x14ac:dyDescent="0.25">
      <c r="A30" s="65" t="s">
        <v>25</v>
      </c>
      <c r="B30" s="65"/>
      <c r="C30" s="65"/>
      <c r="D30" s="65"/>
      <c r="E30" s="65"/>
      <c r="F30" s="65"/>
      <c r="G30" s="4"/>
      <c r="H30" s="5"/>
      <c r="I30" s="5"/>
      <c r="J30" s="4"/>
      <c r="K30" s="54"/>
    </row>
    <row r="31" spans="1:12" ht="15.75" customHeight="1" thickBot="1" x14ac:dyDescent="0.3">
      <c r="A31" s="6">
        <v>2</v>
      </c>
      <c r="B31" s="13" t="s">
        <v>139</v>
      </c>
      <c r="C31" s="33">
        <v>134111</v>
      </c>
      <c r="D31" s="6">
        <v>1</v>
      </c>
      <c r="E31" s="6">
        <v>790</v>
      </c>
      <c r="F31" s="6">
        <f>E31*D31</f>
        <v>790</v>
      </c>
      <c r="G31" s="4" t="s">
        <v>125</v>
      </c>
      <c r="H31" s="5" t="s">
        <v>67</v>
      </c>
      <c r="I31" s="5" t="s">
        <v>121</v>
      </c>
      <c r="J31" s="51">
        <f>0.796*1137.46</f>
        <v>905.41816000000006</v>
      </c>
      <c r="K31" s="52">
        <f>E31/(J31/100)</f>
        <v>87.252502202960017</v>
      </c>
    </row>
    <row r="32" spans="1:12" x14ac:dyDescent="0.25">
      <c r="A32" s="65" t="s">
        <v>26</v>
      </c>
      <c r="B32" s="65"/>
      <c r="C32" s="65"/>
      <c r="D32" s="65"/>
      <c r="E32" s="65"/>
      <c r="F32" s="65"/>
      <c r="G32" s="4"/>
      <c r="H32" s="5"/>
      <c r="I32" s="5"/>
      <c r="J32" s="4"/>
      <c r="K32" s="54"/>
    </row>
    <row r="33" spans="1:11" ht="16.5" thickBot="1" x14ac:dyDescent="0.3">
      <c r="A33" s="6">
        <v>3</v>
      </c>
      <c r="B33" s="13" t="s">
        <v>92</v>
      </c>
      <c r="C33" s="33">
        <v>143111</v>
      </c>
      <c r="D33" s="6">
        <v>1</v>
      </c>
      <c r="E33" s="6">
        <v>770</v>
      </c>
      <c r="F33" s="6">
        <v>770</v>
      </c>
      <c r="G33" s="4" t="s">
        <v>125</v>
      </c>
      <c r="H33" s="5" t="s">
        <v>67</v>
      </c>
      <c r="I33" s="5" t="s">
        <v>121</v>
      </c>
      <c r="J33" s="51">
        <f>0.796*1137.46</f>
        <v>905.41816000000006</v>
      </c>
      <c r="K33" s="52">
        <f>E33/(J33/100)</f>
        <v>85.043578096555962</v>
      </c>
    </row>
    <row r="34" spans="1:11" ht="15.75" customHeight="1" x14ac:dyDescent="0.25">
      <c r="A34" s="6"/>
      <c r="B34" s="22" t="s">
        <v>108</v>
      </c>
      <c r="C34" s="9"/>
      <c r="D34" s="9">
        <f>SUM(D29:D33)</f>
        <v>3</v>
      </c>
      <c r="E34" s="9"/>
      <c r="F34" s="9">
        <f>SUM(F29,F31,F33)</f>
        <v>2510</v>
      </c>
      <c r="G34" s="4"/>
      <c r="H34" s="5"/>
      <c r="I34" s="5"/>
      <c r="J34" s="4"/>
      <c r="K34" s="54"/>
    </row>
    <row r="35" spans="1:11" x14ac:dyDescent="0.25">
      <c r="A35" s="66" t="s">
        <v>149</v>
      </c>
      <c r="B35" s="66"/>
      <c r="C35" s="66"/>
      <c r="D35" s="66"/>
      <c r="E35" s="66"/>
      <c r="F35" s="66"/>
      <c r="G35" s="4"/>
      <c r="H35" s="5"/>
      <c r="I35" s="5"/>
      <c r="J35" s="4"/>
      <c r="K35" s="54"/>
    </row>
    <row r="36" spans="1:11" ht="16.5" thickBot="1" x14ac:dyDescent="0.3">
      <c r="A36" s="6">
        <v>1</v>
      </c>
      <c r="B36" s="13" t="s">
        <v>65</v>
      </c>
      <c r="C36" s="6" t="s">
        <v>38</v>
      </c>
      <c r="D36" s="6">
        <v>1</v>
      </c>
      <c r="E36" s="6">
        <v>850</v>
      </c>
      <c r="F36" s="6">
        <v>850</v>
      </c>
      <c r="G36" s="4" t="s">
        <v>125</v>
      </c>
      <c r="H36" s="5" t="s">
        <v>67</v>
      </c>
      <c r="I36" s="5" t="s">
        <v>121</v>
      </c>
      <c r="J36" s="51">
        <f>0.796*1137.46</f>
        <v>905.41816000000006</v>
      </c>
      <c r="K36" s="52">
        <f>E36/(J36/100)</f>
        <v>93.879274522172167</v>
      </c>
    </row>
    <row r="37" spans="1:11" ht="15.75" customHeight="1" x14ac:dyDescent="0.25">
      <c r="A37" s="6"/>
      <c r="B37" s="22" t="s">
        <v>108</v>
      </c>
      <c r="C37" s="9"/>
      <c r="D37" s="9">
        <f>SUM(D36:D36)</f>
        <v>1</v>
      </c>
      <c r="E37" s="9"/>
      <c r="F37" s="9">
        <f>SUM(F36:F36)</f>
        <v>850</v>
      </c>
      <c r="G37" s="4"/>
      <c r="H37" s="4"/>
      <c r="I37" s="4"/>
      <c r="J37" s="4"/>
      <c r="K37" s="54"/>
    </row>
    <row r="38" spans="1:11" x14ac:dyDescent="0.25">
      <c r="A38" s="66" t="s">
        <v>111</v>
      </c>
      <c r="B38" s="66"/>
      <c r="C38" s="66"/>
      <c r="D38" s="66"/>
      <c r="E38" s="66"/>
      <c r="F38" s="66"/>
      <c r="G38" s="4"/>
      <c r="H38" s="4"/>
      <c r="I38" s="4"/>
      <c r="J38" s="4"/>
      <c r="K38" s="54"/>
    </row>
    <row r="39" spans="1:11" ht="16.5" thickBot="1" x14ac:dyDescent="0.3">
      <c r="A39" s="6">
        <v>1</v>
      </c>
      <c r="B39" s="13" t="s">
        <v>8</v>
      </c>
      <c r="C39" s="6" t="s">
        <v>38</v>
      </c>
      <c r="D39" s="6">
        <v>1</v>
      </c>
      <c r="E39" s="6">
        <v>900</v>
      </c>
      <c r="F39" s="6">
        <f>E39*D39</f>
        <v>900</v>
      </c>
      <c r="G39" s="4" t="s">
        <v>128</v>
      </c>
      <c r="H39" s="4" t="s">
        <v>67</v>
      </c>
      <c r="I39" s="4" t="s">
        <v>124</v>
      </c>
      <c r="J39" s="51">
        <f>0.85*1137.46</f>
        <v>966.84100000000001</v>
      </c>
      <c r="K39" s="52">
        <f>E39/(J39/100)</f>
        <v>93.08666057810953</v>
      </c>
    </row>
    <row r="40" spans="1:11" ht="16.5" thickBot="1" x14ac:dyDescent="0.3">
      <c r="A40" s="6">
        <v>2</v>
      </c>
      <c r="B40" s="13" t="s">
        <v>27</v>
      </c>
      <c r="C40" s="6" t="s">
        <v>48</v>
      </c>
      <c r="D40" s="6">
        <v>1</v>
      </c>
      <c r="E40" s="6">
        <v>690</v>
      </c>
      <c r="F40" s="6">
        <f>E40*D40</f>
        <v>690</v>
      </c>
      <c r="G40" s="4" t="s">
        <v>128</v>
      </c>
      <c r="H40" s="4" t="s">
        <v>67</v>
      </c>
      <c r="I40" s="4" t="s">
        <v>124</v>
      </c>
      <c r="J40" s="51">
        <f>0.85*1137.46</f>
        <v>966.84100000000001</v>
      </c>
      <c r="K40" s="52">
        <f>E40/(J40/100)</f>
        <v>71.366439776550649</v>
      </c>
    </row>
    <row r="41" spans="1:11" ht="15.75" customHeight="1" x14ac:dyDescent="0.25">
      <c r="A41" s="6"/>
      <c r="B41" s="23" t="s">
        <v>108</v>
      </c>
      <c r="C41" s="9"/>
      <c r="D41" s="9">
        <f>SUM(D39:D40)</f>
        <v>2</v>
      </c>
      <c r="E41" s="9"/>
      <c r="F41" s="9">
        <f>SUM(F39:F40)</f>
        <v>1590</v>
      </c>
      <c r="G41" s="4"/>
      <c r="H41" s="4"/>
      <c r="I41" s="4"/>
      <c r="J41" s="4"/>
      <c r="K41" s="54"/>
    </row>
    <row r="42" spans="1:11" x14ac:dyDescent="0.25">
      <c r="A42" s="67" t="s">
        <v>112</v>
      </c>
      <c r="B42" s="68"/>
      <c r="C42" s="68"/>
      <c r="D42" s="68"/>
      <c r="E42" s="68"/>
      <c r="F42" s="68"/>
      <c r="G42" s="4"/>
      <c r="H42" s="4"/>
      <c r="I42" s="4"/>
      <c r="J42" s="4"/>
      <c r="K42" s="54"/>
    </row>
    <row r="43" spans="1:11" ht="16.5" thickBot="1" x14ac:dyDescent="0.3">
      <c r="A43" s="6">
        <v>1</v>
      </c>
      <c r="B43" s="13" t="s">
        <v>8</v>
      </c>
      <c r="C43" s="32">
        <v>143111</v>
      </c>
      <c r="D43" s="6">
        <v>1</v>
      </c>
      <c r="E43" s="6">
        <v>800</v>
      </c>
      <c r="F43" s="6">
        <v>800</v>
      </c>
      <c r="G43" s="4" t="s">
        <v>123</v>
      </c>
      <c r="H43" s="4" t="s">
        <v>69</v>
      </c>
      <c r="I43" s="4" t="s">
        <v>119</v>
      </c>
      <c r="J43" s="51">
        <f>0.666*1137.46</f>
        <v>757.54836000000012</v>
      </c>
      <c r="K43" s="52">
        <f>E43/(J43/100)</f>
        <v>105.60381914099845</v>
      </c>
    </row>
    <row r="44" spans="1:11" ht="15.75" customHeight="1" x14ac:dyDescent="0.25">
      <c r="A44" s="6"/>
      <c r="B44" s="23" t="s">
        <v>108</v>
      </c>
      <c r="C44" s="9"/>
      <c r="D44" s="9">
        <f>SUM(D43)</f>
        <v>1</v>
      </c>
      <c r="E44" s="9"/>
      <c r="F44" s="9">
        <f>SUM(F43)</f>
        <v>800</v>
      </c>
      <c r="G44" s="4"/>
      <c r="H44" s="4"/>
      <c r="I44" s="4"/>
      <c r="J44" s="4"/>
      <c r="K44" s="54"/>
    </row>
    <row r="45" spans="1:11" x14ac:dyDescent="0.25">
      <c r="A45" s="58" t="s">
        <v>28</v>
      </c>
      <c r="B45" s="59"/>
      <c r="C45" s="59"/>
      <c r="D45" s="59"/>
      <c r="E45" s="59"/>
      <c r="F45" s="59"/>
      <c r="G45" s="4"/>
      <c r="H45" s="4"/>
      <c r="I45" s="4"/>
      <c r="J45" s="4"/>
      <c r="K45" s="54"/>
    </row>
    <row r="46" spans="1:11" ht="16.5" thickBot="1" x14ac:dyDescent="0.3">
      <c r="A46" s="6">
        <v>1</v>
      </c>
      <c r="B46" s="13" t="s">
        <v>8</v>
      </c>
      <c r="C46" s="18" t="s">
        <v>57</v>
      </c>
      <c r="D46" s="6">
        <v>1</v>
      </c>
      <c r="E46" s="6">
        <v>1100</v>
      </c>
      <c r="F46" s="6">
        <f>E46*D46</f>
        <v>1100</v>
      </c>
      <c r="G46" s="4" t="s">
        <v>130</v>
      </c>
      <c r="H46" s="4" t="s">
        <v>75</v>
      </c>
      <c r="I46" s="4" t="s">
        <v>126</v>
      </c>
      <c r="J46" s="51">
        <f>1.017*1137.46</f>
        <v>1156.79682</v>
      </c>
      <c r="K46" s="53">
        <f>E46/(J46/100)</f>
        <v>95.090164580500826</v>
      </c>
    </row>
    <row r="47" spans="1:11" ht="16.5" thickBot="1" x14ac:dyDescent="0.3">
      <c r="A47" s="6">
        <v>2</v>
      </c>
      <c r="B47" s="13" t="s">
        <v>96</v>
      </c>
      <c r="C47" s="18" t="s">
        <v>58</v>
      </c>
      <c r="D47" s="6">
        <v>1</v>
      </c>
      <c r="E47" s="6">
        <v>803</v>
      </c>
      <c r="F47" s="6">
        <f>E47*D47</f>
        <v>803</v>
      </c>
      <c r="G47" s="4" t="s">
        <v>130</v>
      </c>
      <c r="H47" s="4" t="s">
        <v>72</v>
      </c>
      <c r="I47" s="4" t="s">
        <v>124</v>
      </c>
      <c r="J47" s="51">
        <f>0.85*1137.46</f>
        <v>966.84100000000001</v>
      </c>
      <c r="K47" s="53">
        <f>E47/(J47/100)</f>
        <v>83.053987160246621</v>
      </c>
    </row>
    <row r="48" spans="1:11" ht="16.5" thickBot="1" x14ac:dyDescent="0.3">
      <c r="A48" s="6">
        <v>3</v>
      </c>
      <c r="B48" s="13" t="s">
        <v>97</v>
      </c>
      <c r="C48" s="18" t="s">
        <v>59</v>
      </c>
      <c r="D48" s="6">
        <v>1</v>
      </c>
      <c r="E48" s="6">
        <v>803</v>
      </c>
      <c r="F48" s="6">
        <f>E48*D48</f>
        <v>803</v>
      </c>
      <c r="G48" s="4" t="s">
        <v>130</v>
      </c>
      <c r="H48" s="4" t="s">
        <v>72</v>
      </c>
      <c r="I48" s="4" t="s">
        <v>124</v>
      </c>
      <c r="J48" s="51">
        <f t="shared" ref="J48:J49" si="2">0.85*1137.46</f>
        <v>966.84100000000001</v>
      </c>
      <c r="K48" s="53">
        <f>E48/(J48/100)</f>
        <v>83.053987160246621</v>
      </c>
    </row>
    <row r="49" spans="1:11" ht="48" thickBot="1" x14ac:dyDescent="0.3">
      <c r="A49" s="6">
        <v>4</v>
      </c>
      <c r="B49" s="13" t="s">
        <v>98</v>
      </c>
      <c r="C49" s="18" t="s">
        <v>60</v>
      </c>
      <c r="D49" s="6">
        <v>1</v>
      </c>
      <c r="E49" s="6">
        <v>750</v>
      </c>
      <c r="F49" s="6">
        <v>750</v>
      </c>
      <c r="G49" s="4" t="s">
        <v>130</v>
      </c>
      <c r="H49" s="4" t="s">
        <v>72</v>
      </c>
      <c r="I49" s="4" t="s">
        <v>124</v>
      </c>
      <c r="J49" s="51">
        <f t="shared" si="2"/>
        <v>966.84100000000001</v>
      </c>
      <c r="K49" s="53">
        <f>E49/(J49/100)</f>
        <v>77.572217148424613</v>
      </c>
    </row>
    <row r="50" spans="1:11" ht="16.5" thickBot="1" x14ac:dyDescent="0.3">
      <c r="A50" s="6">
        <v>5</v>
      </c>
      <c r="B50" s="13" t="s">
        <v>31</v>
      </c>
      <c r="C50" s="6" t="s">
        <v>49</v>
      </c>
      <c r="D50" s="6">
        <v>0.6</v>
      </c>
      <c r="E50" s="6">
        <v>740</v>
      </c>
      <c r="F50" s="6">
        <f>E50*D50</f>
        <v>444</v>
      </c>
      <c r="G50" s="4" t="s">
        <v>73</v>
      </c>
      <c r="H50" s="4" t="s">
        <v>68</v>
      </c>
      <c r="I50" s="37" t="s">
        <v>129</v>
      </c>
      <c r="J50" s="51">
        <f>0.623*1137.46</f>
        <v>708.63758000000007</v>
      </c>
      <c r="K50" s="52">
        <f>E50/(J50/100)</f>
        <v>104.42573480226662</v>
      </c>
    </row>
    <row r="51" spans="1:11" ht="49.5" customHeight="1" thickBot="1" x14ac:dyDescent="0.3">
      <c r="A51" s="6">
        <v>6</v>
      </c>
      <c r="B51" s="13" t="s">
        <v>29</v>
      </c>
      <c r="C51" s="18" t="s">
        <v>50</v>
      </c>
      <c r="D51" s="6">
        <v>1</v>
      </c>
      <c r="E51" s="6" t="s">
        <v>30</v>
      </c>
      <c r="F51" s="6">
        <f>620*D51</f>
        <v>620</v>
      </c>
      <c r="G51" s="5" t="s">
        <v>74</v>
      </c>
      <c r="H51" s="5" t="s">
        <v>80</v>
      </c>
      <c r="I51" s="5" t="s">
        <v>73</v>
      </c>
      <c r="J51" s="51">
        <f>0.57*1137.46</f>
        <v>648.35219999999993</v>
      </c>
      <c r="K51" s="52">
        <f>F51/D51/(J51/100)</f>
        <v>95.627037280046267</v>
      </c>
    </row>
    <row r="52" spans="1:11" ht="15.75" customHeight="1" x14ac:dyDescent="0.25">
      <c r="A52" s="6"/>
      <c r="B52" s="23" t="s">
        <v>108</v>
      </c>
      <c r="C52" s="9"/>
      <c r="D52" s="9">
        <f>SUM(D46:D51)</f>
        <v>5.6</v>
      </c>
      <c r="E52" s="9"/>
      <c r="F52" s="9">
        <f>SUM(F46:F51)</f>
        <v>4520</v>
      </c>
      <c r="G52" s="4"/>
      <c r="H52" s="4"/>
      <c r="I52" s="4"/>
      <c r="J52" s="4"/>
      <c r="K52" s="54"/>
    </row>
    <row r="53" spans="1:11" x14ac:dyDescent="0.25">
      <c r="A53" s="58" t="s">
        <v>5</v>
      </c>
      <c r="B53" s="59"/>
      <c r="C53" s="59"/>
      <c r="D53" s="59"/>
      <c r="E53" s="59"/>
      <c r="F53" s="59"/>
      <c r="G53" s="4"/>
      <c r="H53" s="4"/>
      <c r="I53" s="4"/>
      <c r="J53" s="4"/>
      <c r="K53" s="54"/>
    </row>
    <row r="54" spans="1:11" ht="16.5" thickBot="1" x14ac:dyDescent="0.3">
      <c r="A54" s="6">
        <v>1</v>
      </c>
      <c r="B54" s="13" t="s">
        <v>8</v>
      </c>
      <c r="C54" s="6" t="s">
        <v>38</v>
      </c>
      <c r="D54" s="6">
        <v>1</v>
      </c>
      <c r="E54" s="6">
        <v>1081</v>
      </c>
      <c r="F54" s="6">
        <f t="shared" ref="F54:F62" si="3">E54*D54</f>
        <v>1081</v>
      </c>
      <c r="G54" s="4" t="s">
        <v>73</v>
      </c>
      <c r="H54" s="4" t="s">
        <v>75</v>
      </c>
      <c r="I54" s="4" t="s">
        <v>126</v>
      </c>
      <c r="J54" s="51">
        <f>1.017*1137.46</f>
        <v>1156.79682</v>
      </c>
      <c r="K54" s="52">
        <f t="shared" ref="K54:K66" si="4">E54/(J54/100)</f>
        <v>93.447698101383082</v>
      </c>
    </row>
    <row r="55" spans="1:11" ht="16.5" thickBot="1" x14ac:dyDescent="0.3">
      <c r="A55" s="6">
        <v>2</v>
      </c>
      <c r="B55" s="44" t="s">
        <v>99</v>
      </c>
      <c r="C55" s="19">
        <v>311231</v>
      </c>
      <c r="D55" s="6">
        <v>1</v>
      </c>
      <c r="E55" s="6">
        <v>890</v>
      </c>
      <c r="F55" s="6">
        <f t="shared" si="3"/>
        <v>890</v>
      </c>
      <c r="G55" s="45">
        <v>3</v>
      </c>
      <c r="H55" s="45" t="s">
        <v>68</v>
      </c>
      <c r="I55" s="45" t="s">
        <v>129</v>
      </c>
      <c r="J55" s="51">
        <f>0.623*1137.46</f>
        <v>708.63758000000007</v>
      </c>
      <c r="K55" s="52">
        <f t="shared" si="4"/>
        <v>125.59311347840173</v>
      </c>
    </row>
    <row r="56" spans="1:11" ht="32.25" thickBot="1" x14ac:dyDescent="0.3">
      <c r="A56" s="6">
        <v>3</v>
      </c>
      <c r="B56" s="20" t="s">
        <v>34</v>
      </c>
      <c r="C56" s="21" t="s">
        <v>33</v>
      </c>
      <c r="D56" s="6">
        <v>1</v>
      </c>
      <c r="E56" s="6">
        <v>890</v>
      </c>
      <c r="F56" s="6">
        <f t="shared" si="3"/>
        <v>890</v>
      </c>
      <c r="G56" s="4" t="s">
        <v>73</v>
      </c>
      <c r="H56" s="4" t="s">
        <v>68</v>
      </c>
      <c r="I56" s="37" t="s">
        <v>129</v>
      </c>
      <c r="J56" s="51">
        <f>0.623*1137.46</f>
        <v>708.63758000000007</v>
      </c>
      <c r="K56" s="52">
        <f t="shared" si="4"/>
        <v>125.59311347840173</v>
      </c>
    </row>
    <row r="57" spans="1:11" ht="16.5" thickBot="1" x14ac:dyDescent="0.3">
      <c r="A57" s="6">
        <v>4</v>
      </c>
      <c r="B57" s="13" t="s">
        <v>150</v>
      </c>
      <c r="C57" s="6" t="s">
        <v>49</v>
      </c>
      <c r="D57" s="6">
        <v>0.5</v>
      </c>
      <c r="E57" s="6">
        <v>740</v>
      </c>
      <c r="F57" s="6">
        <f t="shared" si="3"/>
        <v>370</v>
      </c>
      <c r="G57" s="4" t="s">
        <v>73</v>
      </c>
      <c r="H57" s="4" t="s">
        <v>68</v>
      </c>
      <c r="I57" s="37" t="s">
        <v>129</v>
      </c>
      <c r="J57" s="51">
        <f>0.623*1137.46</f>
        <v>708.63758000000007</v>
      </c>
      <c r="K57" s="52">
        <f t="shared" si="4"/>
        <v>104.42573480226662</v>
      </c>
    </row>
    <row r="58" spans="1:11" ht="16.5" thickBot="1" x14ac:dyDescent="0.3">
      <c r="A58" s="6">
        <v>5</v>
      </c>
      <c r="B58" s="13" t="s">
        <v>158</v>
      </c>
      <c r="C58" s="6" t="s">
        <v>52</v>
      </c>
      <c r="D58" s="6">
        <v>1</v>
      </c>
      <c r="E58" s="6">
        <v>700</v>
      </c>
      <c r="F58" s="6">
        <f t="shared" si="3"/>
        <v>700</v>
      </c>
      <c r="G58" s="5" t="s">
        <v>131</v>
      </c>
      <c r="H58" s="5" t="s">
        <v>72</v>
      </c>
      <c r="I58" s="5" t="s">
        <v>73</v>
      </c>
      <c r="J58" s="51">
        <f>0.57*1137.46</f>
        <v>648.35219999999993</v>
      </c>
      <c r="K58" s="52">
        <f t="shared" si="4"/>
        <v>107.96600983231029</v>
      </c>
    </row>
    <row r="59" spans="1:11" ht="16.5" thickBot="1" x14ac:dyDescent="0.3">
      <c r="A59" s="6">
        <v>6</v>
      </c>
      <c r="B59" s="13" t="s">
        <v>158</v>
      </c>
      <c r="C59" s="6" t="s">
        <v>52</v>
      </c>
      <c r="D59" s="6">
        <v>2</v>
      </c>
      <c r="E59" s="6">
        <v>660</v>
      </c>
      <c r="F59" s="6">
        <f t="shared" si="3"/>
        <v>1320</v>
      </c>
      <c r="G59" s="5" t="s">
        <v>131</v>
      </c>
      <c r="H59" s="5" t="s">
        <v>72</v>
      </c>
      <c r="I59" s="5" t="s">
        <v>73</v>
      </c>
      <c r="J59" s="51">
        <f>0.57*1137.46</f>
        <v>648.35219999999993</v>
      </c>
      <c r="K59" s="52">
        <f t="shared" si="4"/>
        <v>101.79652355617829</v>
      </c>
    </row>
    <row r="60" spans="1:11" x14ac:dyDescent="0.25">
      <c r="A60" s="6">
        <v>7</v>
      </c>
      <c r="B60" s="13" t="s">
        <v>85</v>
      </c>
      <c r="C60" s="6" t="s">
        <v>53</v>
      </c>
      <c r="D60" s="6">
        <v>1</v>
      </c>
      <c r="E60" s="6">
        <v>680</v>
      </c>
      <c r="F60" s="6">
        <f t="shared" si="3"/>
        <v>680</v>
      </c>
      <c r="G60" s="5" t="s">
        <v>131</v>
      </c>
      <c r="H60" s="5" t="s">
        <v>75</v>
      </c>
      <c r="I60" s="5" t="s">
        <v>74</v>
      </c>
      <c r="J60" s="50">
        <f>0.582*1137.46</f>
        <v>662.00171999999998</v>
      </c>
      <c r="K60" s="52">
        <f t="shared" si="4"/>
        <v>102.71876635003305</v>
      </c>
    </row>
    <row r="61" spans="1:11" ht="16.5" thickBot="1" x14ac:dyDescent="0.3">
      <c r="A61" s="6">
        <v>8</v>
      </c>
      <c r="B61" s="13" t="s">
        <v>7</v>
      </c>
      <c r="C61" s="6" t="s">
        <v>4</v>
      </c>
      <c r="D61" s="6">
        <v>1</v>
      </c>
      <c r="E61" s="6">
        <v>660</v>
      </c>
      <c r="F61" s="6">
        <f t="shared" si="3"/>
        <v>660</v>
      </c>
      <c r="G61" s="5" t="s">
        <v>131</v>
      </c>
      <c r="H61" s="5" t="s">
        <v>72</v>
      </c>
      <c r="I61" s="5" t="s">
        <v>73</v>
      </c>
      <c r="J61" s="51">
        <f>0.57*1137.46</f>
        <v>648.35219999999993</v>
      </c>
      <c r="K61" s="52">
        <f t="shared" si="4"/>
        <v>101.79652355617829</v>
      </c>
    </row>
    <row r="62" spans="1:11" ht="21" customHeight="1" thickBot="1" x14ac:dyDescent="0.3">
      <c r="A62" s="6">
        <v>9</v>
      </c>
      <c r="B62" s="13" t="s">
        <v>61</v>
      </c>
      <c r="C62" s="6" t="s">
        <v>62</v>
      </c>
      <c r="D62" s="6">
        <v>0.5</v>
      </c>
      <c r="E62" s="6">
        <v>620</v>
      </c>
      <c r="F62" s="6">
        <f t="shared" si="3"/>
        <v>310</v>
      </c>
      <c r="G62" s="5" t="s">
        <v>131</v>
      </c>
      <c r="H62" s="5" t="s">
        <v>68</v>
      </c>
      <c r="I62" s="5" t="s">
        <v>66</v>
      </c>
      <c r="J62" s="51">
        <f>0.513*1137.46</f>
        <v>583.51697999999999</v>
      </c>
      <c r="K62" s="52">
        <f t="shared" si="4"/>
        <v>106.25226364449583</v>
      </c>
    </row>
    <row r="63" spans="1:11" ht="16.5" thickBot="1" x14ac:dyDescent="0.3">
      <c r="A63" s="6">
        <v>10</v>
      </c>
      <c r="B63" s="13" t="s">
        <v>100</v>
      </c>
      <c r="C63" s="6" t="s">
        <v>54</v>
      </c>
      <c r="D63" s="6">
        <v>4.45</v>
      </c>
      <c r="E63" s="6">
        <v>620</v>
      </c>
      <c r="F63" s="6">
        <f>D63*E63</f>
        <v>2759</v>
      </c>
      <c r="G63" s="5" t="s">
        <v>131</v>
      </c>
      <c r="H63" s="5" t="s">
        <v>68</v>
      </c>
      <c r="I63" s="5" t="s">
        <v>66</v>
      </c>
      <c r="J63" s="51">
        <f>0.513*1137.46</f>
        <v>583.51697999999999</v>
      </c>
      <c r="K63" s="52">
        <f t="shared" si="4"/>
        <v>106.25226364449583</v>
      </c>
    </row>
    <row r="64" spans="1:11" ht="16.5" thickBot="1" x14ac:dyDescent="0.3">
      <c r="A64" s="6">
        <v>11</v>
      </c>
      <c r="B64" s="13" t="s">
        <v>101</v>
      </c>
      <c r="C64" s="6" t="s">
        <v>54</v>
      </c>
      <c r="D64" s="6">
        <v>0.65</v>
      </c>
      <c r="E64" s="6">
        <v>620</v>
      </c>
      <c r="F64" s="6">
        <f>E64*D64</f>
        <v>403</v>
      </c>
      <c r="G64" s="5" t="s">
        <v>131</v>
      </c>
      <c r="H64" s="5" t="s">
        <v>68</v>
      </c>
      <c r="I64" s="5" t="s">
        <v>66</v>
      </c>
      <c r="J64" s="51">
        <f>0.513*1137.46</f>
        <v>583.51697999999999</v>
      </c>
      <c r="K64" s="52">
        <f t="shared" si="4"/>
        <v>106.25226364449583</v>
      </c>
    </row>
    <row r="65" spans="1:12" ht="16.5" thickBot="1" x14ac:dyDescent="0.3">
      <c r="A65" s="6">
        <v>12</v>
      </c>
      <c r="B65" s="13" t="s">
        <v>102</v>
      </c>
      <c r="C65" s="6" t="s">
        <v>55</v>
      </c>
      <c r="D65" s="6">
        <v>1</v>
      </c>
      <c r="E65" s="6">
        <v>620</v>
      </c>
      <c r="F65" s="6">
        <f>E65*D65</f>
        <v>620</v>
      </c>
      <c r="G65" s="5" t="s">
        <v>131</v>
      </c>
      <c r="H65" s="5" t="s">
        <v>68</v>
      </c>
      <c r="I65" s="5" t="s">
        <v>66</v>
      </c>
      <c r="J65" s="51">
        <f>0.513*1137.46</f>
        <v>583.51697999999999</v>
      </c>
      <c r="K65" s="52">
        <f t="shared" si="4"/>
        <v>106.25226364449583</v>
      </c>
    </row>
    <row r="66" spans="1:12" ht="16.5" thickBot="1" x14ac:dyDescent="0.3">
      <c r="A66" s="6">
        <v>13</v>
      </c>
      <c r="B66" s="13" t="s">
        <v>32</v>
      </c>
      <c r="C66" s="6" t="s">
        <v>56</v>
      </c>
      <c r="D66" s="6">
        <v>3</v>
      </c>
      <c r="E66" s="6">
        <v>620</v>
      </c>
      <c r="F66" s="6">
        <f>E66*D66</f>
        <v>1860</v>
      </c>
      <c r="G66" s="5" t="s">
        <v>131</v>
      </c>
      <c r="H66" s="5" t="s">
        <v>68</v>
      </c>
      <c r="I66" s="5" t="s">
        <v>66</v>
      </c>
      <c r="J66" s="51">
        <f>0.513*1137.46</f>
        <v>583.51697999999999</v>
      </c>
      <c r="K66" s="52">
        <f t="shared" si="4"/>
        <v>106.25226364449583</v>
      </c>
    </row>
    <row r="67" spans="1:12" ht="48" thickBot="1" x14ac:dyDescent="0.3">
      <c r="A67" s="6">
        <v>14</v>
      </c>
      <c r="B67" s="43" t="s">
        <v>140</v>
      </c>
      <c r="C67" s="5" t="s">
        <v>141</v>
      </c>
      <c r="D67" s="42">
        <v>1</v>
      </c>
      <c r="E67" s="18" t="s">
        <v>160</v>
      </c>
      <c r="F67" s="42">
        <v>710</v>
      </c>
      <c r="G67" s="5" t="s">
        <v>133</v>
      </c>
      <c r="H67" s="5" t="s">
        <v>68</v>
      </c>
      <c r="I67" s="5" t="s">
        <v>74</v>
      </c>
      <c r="J67" s="51">
        <v>662.00171999999998</v>
      </c>
      <c r="K67" s="52">
        <f>F67/D67/(J67/100)</f>
        <v>107.25047663018157</v>
      </c>
      <c r="L67" s="56"/>
    </row>
    <row r="68" spans="1:12" ht="15.75" customHeight="1" x14ac:dyDescent="0.25">
      <c r="A68" s="6"/>
      <c r="B68" s="22" t="s">
        <v>108</v>
      </c>
      <c r="C68" s="9"/>
      <c r="D68" s="9">
        <f>SUM(D54:D66)</f>
        <v>18.100000000000001</v>
      </c>
      <c r="E68" s="9"/>
      <c r="F68" s="9">
        <f>SUM(F54:F66)</f>
        <v>12543</v>
      </c>
      <c r="G68" s="4"/>
      <c r="H68" s="4"/>
      <c r="I68" s="4"/>
      <c r="J68" s="4"/>
      <c r="K68" s="54"/>
    </row>
    <row r="69" spans="1:12" ht="18" customHeight="1" x14ac:dyDescent="0.25">
      <c r="A69" s="60" t="s">
        <v>110</v>
      </c>
      <c r="B69" s="61"/>
      <c r="C69" s="61"/>
      <c r="D69" s="61"/>
      <c r="E69" s="61"/>
      <c r="F69" s="61"/>
      <c r="G69" s="4"/>
      <c r="H69" s="4"/>
      <c r="I69" s="4"/>
      <c r="J69" s="4"/>
      <c r="K69" s="54"/>
    </row>
    <row r="70" spans="1:12" ht="16.5" thickBot="1" x14ac:dyDescent="0.3">
      <c r="A70" s="7">
        <v>1</v>
      </c>
      <c r="B70" s="10" t="s">
        <v>82</v>
      </c>
      <c r="C70" s="7">
        <v>515103</v>
      </c>
      <c r="D70" s="1">
        <v>1</v>
      </c>
      <c r="E70" s="1">
        <v>1030</v>
      </c>
      <c r="F70" s="1">
        <f>D70*E70</f>
        <v>1030</v>
      </c>
      <c r="G70" s="4" t="s">
        <v>73</v>
      </c>
      <c r="H70" s="4" t="s">
        <v>68</v>
      </c>
      <c r="I70" s="37" t="s">
        <v>129</v>
      </c>
      <c r="J70" s="51">
        <f>0.623*1137.46</f>
        <v>708.63758000000007</v>
      </c>
      <c r="K70" s="52">
        <f t="shared" ref="K70:K74" si="5">E70/(J70/100)</f>
        <v>145.34933357612786</v>
      </c>
    </row>
    <row r="71" spans="1:12" ht="16.5" thickBot="1" x14ac:dyDescent="0.3">
      <c r="A71" s="7">
        <v>2</v>
      </c>
      <c r="B71" s="10" t="s">
        <v>100</v>
      </c>
      <c r="C71" s="7" t="s">
        <v>54</v>
      </c>
      <c r="D71" s="1">
        <v>7.7</v>
      </c>
      <c r="E71" s="1">
        <v>620</v>
      </c>
      <c r="F71" s="1">
        <f t="shared" ref="F71:F78" si="6">D71*E71</f>
        <v>4774</v>
      </c>
      <c r="G71" s="5" t="s">
        <v>131</v>
      </c>
      <c r="H71" s="5" t="s">
        <v>68</v>
      </c>
      <c r="I71" s="5" t="s">
        <v>66</v>
      </c>
      <c r="J71" s="51">
        <f t="shared" ref="J71" si="7">0.513*1137.46</f>
        <v>583.51697999999999</v>
      </c>
      <c r="K71" s="52">
        <f t="shared" si="5"/>
        <v>106.25226364449583</v>
      </c>
    </row>
    <row r="72" spans="1:12" ht="16.5" thickBot="1" x14ac:dyDescent="0.3">
      <c r="A72" s="7">
        <v>3</v>
      </c>
      <c r="B72" s="25" t="s">
        <v>35</v>
      </c>
      <c r="C72" s="26">
        <v>334104</v>
      </c>
      <c r="D72" s="1">
        <v>1</v>
      </c>
      <c r="E72" s="1">
        <v>740</v>
      </c>
      <c r="F72" s="1">
        <f t="shared" si="6"/>
        <v>740</v>
      </c>
      <c r="G72" s="39" t="s">
        <v>118</v>
      </c>
      <c r="H72" s="18" t="s">
        <v>67</v>
      </c>
      <c r="I72" s="18">
        <v>7</v>
      </c>
      <c r="J72" s="51">
        <f>0.796*1137.46</f>
        <v>905.41816000000006</v>
      </c>
      <c r="K72" s="52">
        <f t="shared" si="5"/>
        <v>81.730191936949893</v>
      </c>
    </row>
    <row r="73" spans="1:12" ht="16.5" thickBot="1" x14ac:dyDescent="0.3">
      <c r="A73" s="7">
        <v>4</v>
      </c>
      <c r="B73" s="10" t="s">
        <v>32</v>
      </c>
      <c r="C73" s="7">
        <v>961301</v>
      </c>
      <c r="D73" s="1">
        <v>1</v>
      </c>
      <c r="E73" s="1">
        <v>620</v>
      </c>
      <c r="F73" s="1">
        <f t="shared" si="6"/>
        <v>620</v>
      </c>
      <c r="G73" s="5" t="s">
        <v>131</v>
      </c>
      <c r="H73" s="5" t="s">
        <v>68</v>
      </c>
      <c r="I73" s="5" t="s">
        <v>66</v>
      </c>
      <c r="J73" s="51">
        <f>0.513*1137.46</f>
        <v>583.51697999999999</v>
      </c>
      <c r="K73" s="52">
        <f t="shared" si="5"/>
        <v>106.25226364449583</v>
      </c>
    </row>
    <row r="74" spans="1:12" ht="16.5" thickBot="1" x14ac:dyDescent="0.3">
      <c r="A74" s="7">
        <v>5</v>
      </c>
      <c r="B74" s="10" t="s">
        <v>83</v>
      </c>
      <c r="C74" s="7">
        <v>754308</v>
      </c>
      <c r="D74" s="1">
        <v>1.25</v>
      </c>
      <c r="E74" s="1">
        <v>620</v>
      </c>
      <c r="F74" s="1">
        <f t="shared" si="6"/>
        <v>775</v>
      </c>
      <c r="G74" s="5" t="s">
        <v>132</v>
      </c>
      <c r="H74" s="5" t="s">
        <v>68</v>
      </c>
      <c r="I74" s="5" t="s">
        <v>129</v>
      </c>
      <c r="J74" s="51">
        <f>0.623*1137.46</f>
        <v>708.63758000000007</v>
      </c>
      <c r="K74" s="52">
        <f t="shared" si="5"/>
        <v>87.49183186135852</v>
      </c>
    </row>
    <row r="75" spans="1:12" ht="16.5" thickBot="1" x14ac:dyDescent="0.3">
      <c r="A75" s="7">
        <v>6</v>
      </c>
      <c r="B75" s="10" t="s">
        <v>84</v>
      </c>
      <c r="C75" s="7">
        <v>833101</v>
      </c>
      <c r="D75" s="1">
        <v>3.3</v>
      </c>
      <c r="E75" s="1">
        <v>680</v>
      </c>
      <c r="F75" s="1">
        <f t="shared" si="6"/>
        <v>2244</v>
      </c>
      <c r="G75" s="5" t="s">
        <v>133</v>
      </c>
      <c r="H75" s="5" t="s">
        <v>72</v>
      </c>
      <c r="I75" s="5" t="s">
        <v>119</v>
      </c>
      <c r="J75" s="51">
        <f>0.666*1137.46</f>
        <v>757.54836000000012</v>
      </c>
      <c r="K75" s="52">
        <f>F75/D75/(J75/100)</f>
        <v>89.763246269848693</v>
      </c>
    </row>
    <row r="76" spans="1:12" x14ac:dyDescent="0.25">
      <c r="A76" s="7">
        <v>7</v>
      </c>
      <c r="B76" s="49" t="s">
        <v>154</v>
      </c>
      <c r="C76" s="48" t="s">
        <v>155</v>
      </c>
      <c r="D76" s="1">
        <v>0.5</v>
      </c>
      <c r="E76" s="1">
        <v>710</v>
      </c>
      <c r="F76" s="1">
        <f t="shared" si="6"/>
        <v>355</v>
      </c>
      <c r="G76" s="5" t="s">
        <v>134</v>
      </c>
      <c r="H76" s="5" t="s">
        <v>77</v>
      </c>
      <c r="I76" s="38">
        <v>6</v>
      </c>
      <c r="J76" s="55">
        <f>0.666*1137.46</f>
        <v>757.54836000000012</v>
      </c>
      <c r="K76" s="52">
        <f>F76/D76/(J76/100)</f>
        <v>93.723389487636126</v>
      </c>
    </row>
    <row r="77" spans="1:12" x14ac:dyDescent="0.25">
      <c r="A77" s="7">
        <v>8</v>
      </c>
      <c r="B77" s="10" t="s">
        <v>85</v>
      </c>
      <c r="C77" s="7" t="s">
        <v>53</v>
      </c>
      <c r="D77" s="1">
        <v>1</v>
      </c>
      <c r="E77" s="1">
        <v>620</v>
      </c>
      <c r="F77" s="1">
        <f t="shared" si="6"/>
        <v>620</v>
      </c>
      <c r="G77" s="5" t="s">
        <v>131</v>
      </c>
      <c r="H77" s="5" t="s">
        <v>75</v>
      </c>
      <c r="I77" s="5" t="s">
        <v>74</v>
      </c>
      <c r="J77" s="50">
        <v>662.00171999999998</v>
      </c>
      <c r="K77" s="52">
        <v>87.613065416204662</v>
      </c>
    </row>
    <row r="78" spans="1:12" ht="16.5" thickBot="1" x14ac:dyDescent="0.3">
      <c r="A78" s="7">
        <v>9</v>
      </c>
      <c r="B78" s="10" t="s">
        <v>86</v>
      </c>
      <c r="C78" s="7">
        <v>541201</v>
      </c>
      <c r="D78" s="1">
        <v>2</v>
      </c>
      <c r="E78" s="1">
        <v>620</v>
      </c>
      <c r="F78" s="1">
        <f t="shared" si="6"/>
        <v>1240</v>
      </c>
      <c r="G78" s="5" t="s">
        <v>74</v>
      </c>
      <c r="H78" s="5" t="s">
        <v>80</v>
      </c>
      <c r="I78" s="5" t="s">
        <v>73</v>
      </c>
      <c r="J78" s="51">
        <f>0.57*1137.46</f>
        <v>648.35219999999993</v>
      </c>
      <c r="K78" s="52">
        <f t="shared" ref="K78:K84" si="8">E78/(J78/100)</f>
        <v>95.627037280046267</v>
      </c>
    </row>
    <row r="79" spans="1:12" x14ac:dyDescent="0.25">
      <c r="A79" s="7">
        <v>10</v>
      </c>
      <c r="B79" s="10" t="s">
        <v>87</v>
      </c>
      <c r="C79" s="7">
        <v>235908</v>
      </c>
      <c r="D79" s="1">
        <v>0.5</v>
      </c>
      <c r="E79" s="1">
        <v>710</v>
      </c>
      <c r="F79" s="1">
        <v>355</v>
      </c>
      <c r="G79" s="39" t="s">
        <v>135</v>
      </c>
      <c r="H79" s="18" t="s">
        <v>72</v>
      </c>
      <c r="I79" s="18" t="s">
        <v>126</v>
      </c>
      <c r="J79" s="55">
        <f>1.017*1137.46</f>
        <v>1156.79682</v>
      </c>
      <c r="K79" s="52">
        <f t="shared" si="8"/>
        <v>61.376378956505079</v>
      </c>
    </row>
    <row r="80" spans="1:12" x14ac:dyDescent="0.25">
      <c r="A80" s="7">
        <v>11</v>
      </c>
      <c r="B80" s="10" t="s">
        <v>88</v>
      </c>
      <c r="C80" s="7">
        <v>741101</v>
      </c>
      <c r="D80" s="1">
        <v>0.25</v>
      </c>
      <c r="E80" s="1">
        <v>622</v>
      </c>
      <c r="F80" s="1">
        <v>156</v>
      </c>
      <c r="G80" s="5" t="s">
        <v>131</v>
      </c>
      <c r="H80" s="5" t="s">
        <v>75</v>
      </c>
      <c r="I80" s="5" t="s">
        <v>74</v>
      </c>
      <c r="J80" s="50">
        <f>0.582*1137.46</f>
        <v>662.00171999999998</v>
      </c>
      <c r="K80" s="52">
        <f t="shared" si="8"/>
        <v>93.957459808412594</v>
      </c>
    </row>
    <row r="81" spans="1:11" ht="16.5" thickBot="1" x14ac:dyDescent="0.3">
      <c r="A81" s="7">
        <v>12</v>
      </c>
      <c r="B81" s="10" t="s">
        <v>156</v>
      </c>
      <c r="C81" s="27" t="s">
        <v>157</v>
      </c>
      <c r="D81" s="1">
        <v>0.5</v>
      </c>
      <c r="E81" s="1">
        <v>680</v>
      </c>
      <c r="F81" s="1">
        <v>340</v>
      </c>
      <c r="G81" s="4" t="s">
        <v>73</v>
      </c>
      <c r="H81" s="4" t="s">
        <v>68</v>
      </c>
      <c r="I81" s="37" t="s">
        <v>129</v>
      </c>
      <c r="J81" s="51">
        <f>0.623*1137.46</f>
        <v>708.63758000000007</v>
      </c>
      <c r="K81" s="52">
        <f t="shared" si="8"/>
        <v>95.958783331812569</v>
      </c>
    </row>
    <row r="82" spans="1:11" ht="16.5" thickBot="1" x14ac:dyDescent="0.3">
      <c r="A82" s="7">
        <v>13</v>
      </c>
      <c r="B82" s="10" t="s">
        <v>89</v>
      </c>
      <c r="C82" s="7" t="s">
        <v>78</v>
      </c>
      <c r="D82" s="1">
        <v>1.2</v>
      </c>
      <c r="E82" s="1">
        <v>620</v>
      </c>
      <c r="F82" s="7">
        <f t="shared" ref="F82:F83" si="9">D82*E82</f>
        <v>744</v>
      </c>
      <c r="G82" s="5" t="s">
        <v>71</v>
      </c>
      <c r="H82" s="5" t="s">
        <v>136</v>
      </c>
      <c r="I82" s="5" t="s">
        <v>74</v>
      </c>
      <c r="J82" s="51">
        <f>0.582*1137.46</f>
        <v>662.00171999999998</v>
      </c>
      <c r="K82" s="52">
        <f t="shared" si="8"/>
        <v>93.655345789736018</v>
      </c>
    </row>
    <row r="83" spans="1:11" x14ac:dyDescent="0.25">
      <c r="A83" s="7">
        <v>14</v>
      </c>
      <c r="B83" s="10" t="s">
        <v>90</v>
      </c>
      <c r="C83" s="28">
        <v>343528</v>
      </c>
      <c r="D83" s="1">
        <v>0.2</v>
      </c>
      <c r="E83" s="1">
        <v>830</v>
      </c>
      <c r="F83" s="7">
        <f t="shared" si="9"/>
        <v>166</v>
      </c>
      <c r="G83" s="4" t="s">
        <v>123</v>
      </c>
      <c r="H83" s="4" t="s">
        <v>70</v>
      </c>
      <c r="I83" s="4" t="s">
        <v>119</v>
      </c>
      <c r="J83" s="50">
        <f t="shared" ref="J83:J84" si="10">0.666*1137.46</f>
        <v>757.54836000000012</v>
      </c>
      <c r="K83" s="52">
        <f t="shared" si="8"/>
        <v>109.5639623587859</v>
      </c>
    </row>
    <row r="84" spans="1:11" x14ac:dyDescent="0.25">
      <c r="A84" s="7">
        <v>15</v>
      </c>
      <c r="B84" s="10" t="s">
        <v>142</v>
      </c>
      <c r="C84" s="28">
        <v>3433528</v>
      </c>
      <c r="D84" s="1">
        <v>0.23</v>
      </c>
      <c r="E84" s="1">
        <v>900</v>
      </c>
      <c r="F84" s="7">
        <v>207</v>
      </c>
      <c r="G84" s="5" t="s">
        <v>123</v>
      </c>
      <c r="H84" s="5" t="s">
        <v>70</v>
      </c>
      <c r="I84" s="5" t="s">
        <v>119</v>
      </c>
      <c r="J84" s="50">
        <f t="shared" si="10"/>
        <v>757.54836000000012</v>
      </c>
      <c r="K84" s="52">
        <f t="shared" si="8"/>
        <v>118.80429653362326</v>
      </c>
    </row>
    <row r="85" spans="1:11" ht="16.5" thickBot="1" x14ac:dyDescent="0.3">
      <c r="A85" s="7">
        <v>16</v>
      </c>
      <c r="B85" s="10" t="s">
        <v>151</v>
      </c>
      <c r="C85" s="28" t="s">
        <v>152</v>
      </c>
      <c r="D85" s="1">
        <v>1.1000000000000001</v>
      </c>
      <c r="E85" s="1">
        <v>620</v>
      </c>
      <c r="F85" s="7">
        <f>E85*D85</f>
        <v>682</v>
      </c>
      <c r="G85" s="5" t="s">
        <v>153</v>
      </c>
      <c r="H85" s="5" t="s">
        <v>67</v>
      </c>
      <c r="I85" s="5" t="s">
        <v>129</v>
      </c>
      <c r="J85" s="51">
        <f>0.623*1137.46</f>
        <v>708.63758000000007</v>
      </c>
      <c r="K85" s="52">
        <f>E85/(J85/100)</f>
        <v>87.49183186135852</v>
      </c>
    </row>
    <row r="86" spans="1:11" ht="15.75" customHeight="1" x14ac:dyDescent="0.25">
      <c r="A86" s="7"/>
      <c r="B86" s="22" t="s">
        <v>108</v>
      </c>
      <c r="C86" s="28"/>
      <c r="D86" s="30">
        <f>SUM(D70:D83)</f>
        <v>21.4</v>
      </c>
      <c r="E86" s="3"/>
      <c r="F86" s="29">
        <f>SUM(F70:F83)</f>
        <v>14159</v>
      </c>
      <c r="G86" s="4"/>
      <c r="H86" s="4"/>
      <c r="I86" s="4"/>
      <c r="J86" s="4"/>
      <c r="K86" s="52"/>
    </row>
    <row r="87" spans="1:11" x14ac:dyDescent="0.25">
      <c r="A87" s="62" t="s">
        <v>91</v>
      </c>
      <c r="B87" s="62"/>
      <c r="C87" s="62"/>
      <c r="D87" s="62"/>
      <c r="E87" s="62"/>
      <c r="F87" s="62"/>
      <c r="G87" s="4"/>
      <c r="H87" s="4"/>
      <c r="I87" s="4"/>
      <c r="J87" s="4"/>
      <c r="K87" s="52"/>
    </row>
    <row r="88" spans="1:11" ht="16.5" thickBot="1" x14ac:dyDescent="0.3">
      <c r="A88" s="7">
        <v>1</v>
      </c>
      <c r="B88" s="10" t="s">
        <v>92</v>
      </c>
      <c r="C88" s="7">
        <v>141205</v>
      </c>
      <c r="D88" s="1">
        <v>1</v>
      </c>
      <c r="E88" s="1">
        <v>850</v>
      </c>
      <c r="F88" s="1">
        <v>850</v>
      </c>
      <c r="G88" s="4" t="s">
        <v>73</v>
      </c>
      <c r="H88" s="4" t="s">
        <v>67</v>
      </c>
      <c r="I88" s="4" t="s">
        <v>121</v>
      </c>
      <c r="J88" s="51">
        <f>0.796*1137.46</f>
        <v>905.41816000000006</v>
      </c>
      <c r="K88" s="52">
        <f>E88/(J88/100)</f>
        <v>93.879274522172167</v>
      </c>
    </row>
    <row r="89" spans="1:11" ht="16.5" thickBot="1" x14ac:dyDescent="0.3">
      <c r="A89" s="7">
        <v>2</v>
      </c>
      <c r="B89" s="10" t="s">
        <v>93</v>
      </c>
      <c r="C89" s="7">
        <v>512002</v>
      </c>
      <c r="D89" s="1">
        <v>3</v>
      </c>
      <c r="E89" s="1">
        <v>670</v>
      </c>
      <c r="F89" s="1">
        <f>D89*E89</f>
        <v>2010</v>
      </c>
      <c r="G89" s="5" t="s">
        <v>131</v>
      </c>
      <c r="H89" s="5" t="s">
        <v>72</v>
      </c>
      <c r="I89" s="5" t="s">
        <v>73</v>
      </c>
      <c r="J89" s="51">
        <f>0.57*1137.46</f>
        <v>648.35219999999993</v>
      </c>
      <c r="K89" s="52">
        <f>F89/D89/(J89/100)</f>
        <v>103.33889512521128</v>
      </c>
    </row>
    <row r="90" spans="1:11" ht="16.5" thickBot="1" x14ac:dyDescent="0.3">
      <c r="A90" s="7">
        <v>3</v>
      </c>
      <c r="B90" s="10" t="s">
        <v>94</v>
      </c>
      <c r="C90" s="7">
        <v>141204</v>
      </c>
      <c r="D90" s="1">
        <v>0.25</v>
      </c>
      <c r="E90" s="1">
        <v>620</v>
      </c>
      <c r="F90" s="46">
        <f t="shared" ref="F90:F91" si="11">D90*E90</f>
        <v>155</v>
      </c>
      <c r="G90" s="5" t="s">
        <v>131</v>
      </c>
      <c r="H90" s="5" t="s">
        <v>67</v>
      </c>
      <c r="I90" s="5" t="s">
        <v>137</v>
      </c>
      <c r="J90" s="51">
        <f>0.513*1137.46</f>
        <v>583.51697999999999</v>
      </c>
      <c r="K90" s="52">
        <f>E90/(J90/100)</f>
        <v>106.25226364449583</v>
      </c>
    </row>
    <row r="91" spans="1:11" ht="16.5" thickBot="1" x14ac:dyDescent="0.3">
      <c r="A91" s="7">
        <v>4</v>
      </c>
      <c r="B91" s="10" t="s">
        <v>95</v>
      </c>
      <c r="C91" s="7">
        <v>941201</v>
      </c>
      <c r="D91" s="1">
        <v>3</v>
      </c>
      <c r="E91" s="1">
        <v>620</v>
      </c>
      <c r="F91" s="1">
        <f t="shared" si="11"/>
        <v>1860</v>
      </c>
      <c r="G91" s="5" t="s">
        <v>131</v>
      </c>
      <c r="H91" s="5" t="s">
        <v>67</v>
      </c>
      <c r="I91" s="5" t="s">
        <v>137</v>
      </c>
      <c r="J91" s="51">
        <f>0.513*1137.46</f>
        <v>583.51697999999999</v>
      </c>
      <c r="K91" s="52">
        <f>E91/(J91/100)</f>
        <v>106.25226364449583</v>
      </c>
    </row>
    <row r="92" spans="1:11" x14ac:dyDescent="0.25">
      <c r="A92" s="3"/>
      <c r="B92" s="22" t="s">
        <v>108</v>
      </c>
      <c r="C92" s="3"/>
      <c r="D92" s="24">
        <f>SUM(D88:D91)</f>
        <v>7.25</v>
      </c>
      <c r="E92" s="3"/>
      <c r="F92" s="36">
        <f>SUM(F88:F91)</f>
        <v>4875</v>
      </c>
      <c r="G92" s="4"/>
      <c r="H92" s="4"/>
      <c r="I92" s="4"/>
      <c r="J92" s="4"/>
      <c r="K92" s="54"/>
    </row>
    <row r="93" spans="1:11" x14ac:dyDescent="0.25">
      <c r="A93" s="63" t="s">
        <v>113</v>
      </c>
      <c r="B93" s="63"/>
      <c r="C93" s="63"/>
      <c r="D93" s="63"/>
      <c r="E93" s="63"/>
      <c r="F93" s="63"/>
      <c r="G93" s="4"/>
      <c r="H93" s="4"/>
      <c r="I93" s="4"/>
      <c r="J93" s="4"/>
      <c r="K93" s="54"/>
    </row>
    <row r="94" spans="1:11" ht="16.5" thickBot="1" x14ac:dyDescent="0.3">
      <c r="A94" s="7">
        <v>1</v>
      </c>
      <c r="B94" s="3" t="s">
        <v>82</v>
      </c>
      <c r="C94" s="7" t="s">
        <v>51</v>
      </c>
      <c r="D94" s="7">
        <v>0.7</v>
      </c>
      <c r="E94" s="7">
        <v>770</v>
      </c>
      <c r="F94" s="7">
        <f>E94*D94</f>
        <v>539</v>
      </c>
      <c r="G94" s="4" t="s">
        <v>73</v>
      </c>
      <c r="H94" s="4" t="s">
        <v>68</v>
      </c>
      <c r="I94" s="37" t="s">
        <v>129</v>
      </c>
      <c r="J94" s="51">
        <f>0.623*1137.46</f>
        <v>708.63758000000007</v>
      </c>
      <c r="K94" s="52">
        <f t="shared" ref="K94:K104" si="12">E94/(J94/100)</f>
        <v>108.65921053749364</v>
      </c>
    </row>
    <row r="95" spans="1:11" x14ac:dyDescent="0.25">
      <c r="A95" s="7">
        <v>2</v>
      </c>
      <c r="B95" s="3" t="s">
        <v>85</v>
      </c>
      <c r="C95" s="7" t="s">
        <v>53</v>
      </c>
      <c r="D95" s="7">
        <v>0.3</v>
      </c>
      <c r="E95" s="7">
        <v>620</v>
      </c>
      <c r="F95" s="7">
        <f t="shared" ref="F95:F104" si="13">E95*D95</f>
        <v>186</v>
      </c>
      <c r="G95" s="5" t="s">
        <v>131</v>
      </c>
      <c r="H95" s="5" t="s">
        <v>75</v>
      </c>
      <c r="I95" s="5" t="s">
        <v>74</v>
      </c>
      <c r="J95" s="50">
        <f>0.582*1137.46</f>
        <v>662.00171999999998</v>
      </c>
      <c r="K95" s="52">
        <f t="shared" si="12"/>
        <v>93.655345789736018</v>
      </c>
    </row>
    <row r="96" spans="1:11" ht="16.5" thickBot="1" x14ac:dyDescent="0.3">
      <c r="A96" s="7">
        <v>3</v>
      </c>
      <c r="B96" s="3" t="s">
        <v>163</v>
      </c>
      <c r="C96" s="7" t="s">
        <v>164</v>
      </c>
      <c r="D96" s="7">
        <v>5.25</v>
      </c>
      <c r="E96" s="7">
        <v>620</v>
      </c>
      <c r="F96" s="7">
        <f t="shared" si="13"/>
        <v>3255</v>
      </c>
      <c r="G96" s="5" t="s">
        <v>71</v>
      </c>
      <c r="H96" s="5" t="s">
        <v>136</v>
      </c>
      <c r="I96" s="5" t="s">
        <v>74</v>
      </c>
      <c r="J96" s="51">
        <f>0.582*1137.46</f>
        <v>662.00171999999998</v>
      </c>
      <c r="K96" s="52">
        <f t="shared" si="12"/>
        <v>93.655345789736018</v>
      </c>
    </row>
    <row r="97" spans="1:11" ht="16.5" thickBot="1" x14ac:dyDescent="0.3">
      <c r="A97" s="74">
        <v>4</v>
      </c>
      <c r="B97" s="72" t="s">
        <v>165</v>
      </c>
      <c r="C97" s="74" t="s">
        <v>166</v>
      </c>
      <c r="D97" s="74">
        <v>1</v>
      </c>
      <c r="E97" s="71">
        <v>620</v>
      </c>
      <c r="F97" s="74">
        <f t="shared" si="13"/>
        <v>620</v>
      </c>
      <c r="G97" s="73" t="s">
        <v>131</v>
      </c>
      <c r="H97" s="73" t="s">
        <v>68</v>
      </c>
      <c r="I97" s="73" t="s">
        <v>66</v>
      </c>
      <c r="J97" s="75">
        <v>583.51697999999999</v>
      </c>
      <c r="K97" s="76">
        <v>85.687309390722447</v>
      </c>
    </row>
    <row r="98" spans="1:11" ht="16.5" thickBot="1" x14ac:dyDescent="0.3">
      <c r="A98" s="74">
        <v>5</v>
      </c>
      <c r="B98" s="3" t="s">
        <v>100</v>
      </c>
      <c r="C98" s="7" t="s">
        <v>54</v>
      </c>
      <c r="D98" s="7">
        <v>1</v>
      </c>
      <c r="E98" s="7">
        <v>620</v>
      </c>
      <c r="F98" s="74">
        <f t="shared" si="13"/>
        <v>620</v>
      </c>
      <c r="G98" s="5" t="s">
        <v>131</v>
      </c>
      <c r="H98" s="5" t="s">
        <v>68</v>
      </c>
      <c r="I98" s="5" t="s">
        <v>66</v>
      </c>
      <c r="J98" s="51">
        <f>0.513*1137.46</f>
        <v>583.51697999999999</v>
      </c>
      <c r="K98" s="52">
        <f t="shared" si="12"/>
        <v>106.25226364449583</v>
      </c>
    </row>
    <row r="99" spans="1:11" ht="16.5" thickBot="1" x14ac:dyDescent="0.3">
      <c r="A99" s="74">
        <v>6</v>
      </c>
      <c r="B99" s="3" t="s">
        <v>32</v>
      </c>
      <c r="C99" s="7" t="s">
        <v>56</v>
      </c>
      <c r="D99" s="7">
        <v>1</v>
      </c>
      <c r="E99" s="7">
        <v>620</v>
      </c>
      <c r="F99" s="7">
        <f t="shared" si="13"/>
        <v>620</v>
      </c>
      <c r="G99" s="5" t="s">
        <v>131</v>
      </c>
      <c r="H99" s="5" t="s">
        <v>68</v>
      </c>
      <c r="I99" s="5" t="s">
        <v>66</v>
      </c>
      <c r="J99" s="51">
        <f>0.513*1137.46</f>
        <v>583.51697999999999</v>
      </c>
      <c r="K99" s="52">
        <f t="shared" si="12"/>
        <v>106.25226364449583</v>
      </c>
    </row>
    <row r="100" spans="1:11" ht="16.5" thickBot="1" x14ac:dyDescent="0.3">
      <c r="A100" s="74">
        <v>7</v>
      </c>
      <c r="B100" s="3" t="s">
        <v>29</v>
      </c>
      <c r="C100" s="7" t="s">
        <v>79</v>
      </c>
      <c r="D100" s="7">
        <v>1.5</v>
      </c>
      <c r="E100" s="7">
        <v>620</v>
      </c>
      <c r="F100" s="7">
        <f t="shared" si="13"/>
        <v>930</v>
      </c>
      <c r="G100" s="5" t="s">
        <v>74</v>
      </c>
      <c r="H100" s="5" t="s">
        <v>80</v>
      </c>
      <c r="I100" s="5" t="s">
        <v>73</v>
      </c>
      <c r="J100" s="51">
        <f>0.57*1137.46</f>
        <v>648.35219999999993</v>
      </c>
      <c r="K100" s="52">
        <f t="shared" si="12"/>
        <v>95.627037280046267</v>
      </c>
    </row>
    <row r="101" spans="1:11" ht="15.75" customHeight="1" thickBot="1" x14ac:dyDescent="0.3">
      <c r="A101" s="74">
        <v>8</v>
      </c>
      <c r="B101" s="3" t="s">
        <v>109</v>
      </c>
      <c r="C101" s="7" t="s">
        <v>81</v>
      </c>
      <c r="D101" s="7">
        <v>0.5</v>
      </c>
      <c r="E101" s="7">
        <v>620</v>
      </c>
      <c r="F101" s="7">
        <f t="shared" si="13"/>
        <v>310</v>
      </c>
      <c r="G101" s="5" t="s">
        <v>71</v>
      </c>
      <c r="H101" s="5" t="s">
        <v>136</v>
      </c>
      <c r="I101" s="5" t="s">
        <v>74</v>
      </c>
      <c r="J101" s="51">
        <f>0.582*1137.46</f>
        <v>662.00171999999998</v>
      </c>
      <c r="K101" s="52">
        <f t="shared" si="12"/>
        <v>93.655345789736018</v>
      </c>
    </row>
    <row r="102" spans="1:11" ht="16.5" thickBot="1" x14ac:dyDescent="0.3">
      <c r="A102" s="74">
        <v>9</v>
      </c>
      <c r="B102" s="41" t="s">
        <v>162</v>
      </c>
      <c r="C102" s="31">
        <v>912101</v>
      </c>
      <c r="D102" s="7">
        <v>1</v>
      </c>
      <c r="E102" s="7">
        <v>620</v>
      </c>
      <c r="F102" s="7">
        <f t="shared" si="13"/>
        <v>620</v>
      </c>
      <c r="G102" s="4" t="s">
        <v>131</v>
      </c>
      <c r="H102" s="4" t="s">
        <v>68</v>
      </c>
      <c r="I102" s="4" t="s">
        <v>66</v>
      </c>
      <c r="J102" s="51">
        <f>0.513*1137.46</f>
        <v>583.51697999999999</v>
      </c>
      <c r="K102" s="52">
        <f t="shared" si="12"/>
        <v>106.25226364449583</v>
      </c>
    </row>
    <row r="103" spans="1:11" ht="16.5" thickBot="1" x14ac:dyDescent="0.3">
      <c r="A103" s="74">
        <v>10</v>
      </c>
      <c r="B103" s="49" t="s">
        <v>154</v>
      </c>
      <c r="C103" s="48" t="s">
        <v>155</v>
      </c>
      <c r="D103" s="7">
        <v>0.25</v>
      </c>
      <c r="E103" s="7">
        <v>642</v>
      </c>
      <c r="F103" s="47">
        <f t="shared" si="13"/>
        <v>160.5</v>
      </c>
      <c r="G103" s="5" t="s">
        <v>134</v>
      </c>
      <c r="H103" s="5" t="s">
        <v>138</v>
      </c>
      <c r="I103" s="5" t="s">
        <v>119</v>
      </c>
      <c r="J103" s="51">
        <f>0.666*1137.46</f>
        <v>757.54836000000012</v>
      </c>
      <c r="K103" s="52">
        <f t="shared" si="12"/>
        <v>84.747064860651264</v>
      </c>
    </row>
    <row r="104" spans="1:11" ht="16.5" thickBot="1" x14ac:dyDescent="0.3">
      <c r="A104" s="74">
        <v>11</v>
      </c>
      <c r="B104" s="41" t="s">
        <v>35</v>
      </c>
      <c r="C104" s="31" t="s">
        <v>3</v>
      </c>
      <c r="D104" s="7">
        <v>0.3</v>
      </c>
      <c r="E104" s="7">
        <v>770</v>
      </c>
      <c r="F104" s="7">
        <f t="shared" si="13"/>
        <v>231</v>
      </c>
      <c r="G104" s="39" t="s">
        <v>118</v>
      </c>
      <c r="H104" s="18" t="s">
        <v>67</v>
      </c>
      <c r="I104" s="18" t="s">
        <v>121</v>
      </c>
      <c r="J104" s="51">
        <f>0.796*1137.46</f>
        <v>905.41816000000006</v>
      </c>
      <c r="K104" s="52">
        <f t="shared" si="12"/>
        <v>85.043578096555962</v>
      </c>
    </row>
    <row r="105" spans="1:11" x14ac:dyDescent="0.25">
      <c r="A105" s="7"/>
      <c r="B105" s="22" t="s">
        <v>108</v>
      </c>
      <c r="C105" s="7"/>
      <c r="D105" s="29">
        <f>SUM(D94:D103)</f>
        <v>12.5</v>
      </c>
      <c r="E105" s="7"/>
      <c r="F105" s="29">
        <f>SUM(F94:F103)</f>
        <v>7860.5</v>
      </c>
      <c r="G105" s="4"/>
      <c r="H105" s="4"/>
      <c r="I105" s="4"/>
      <c r="J105" s="4"/>
      <c r="K105" s="54"/>
    </row>
    <row r="106" spans="1:11" x14ac:dyDescent="0.25">
      <c r="A106" s="64" t="s">
        <v>114</v>
      </c>
      <c r="B106" s="64"/>
      <c r="C106" s="64"/>
      <c r="D106" s="64"/>
      <c r="E106" s="64"/>
      <c r="F106" s="64"/>
      <c r="G106" s="4"/>
      <c r="H106" s="4"/>
      <c r="I106" s="4"/>
      <c r="J106" s="4"/>
      <c r="K106" s="54"/>
    </row>
    <row r="107" spans="1:11" ht="16.5" thickBot="1" x14ac:dyDescent="0.3">
      <c r="A107" s="7">
        <v>1</v>
      </c>
      <c r="B107" s="3" t="s">
        <v>100</v>
      </c>
      <c r="C107" s="7" t="s">
        <v>54</v>
      </c>
      <c r="D107" s="7">
        <v>1</v>
      </c>
      <c r="E107" s="7">
        <v>620</v>
      </c>
      <c r="F107" s="7">
        <f>E107*D107</f>
        <v>620</v>
      </c>
      <c r="G107" s="5" t="s">
        <v>131</v>
      </c>
      <c r="H107" s="5" t="s">
        <v>68</v>
      </c>
      <c r="I107" s="5" t="s">
        <v>66</v>
      </c>
      <c r="J107" s="51">
        <f>0.513*1137.46</f>
        <v>583.51697999999999</v>
      </c>
      <c r="K107" s="52">
        <f>E107/(J107/100)</f>
        <v>106.25226364449583</v>
      </c>
    </row>
    <row r="108" spans="1:11" x14ac:dyDescent="0.25">
      <c r="A108" s="7">
        <v>2</v>
      </c>
      <c r="B108" s="3" t="s">
        <v>85</v>
      </c>
      <c r="C108" s="7" t="s">
        <v>53</v>
      </c>
      <c r="D108" s="7">
        <v>0.2</v>
      </c>
      <c r="E108" s="7">
        <v>620</v>
      </c>
      <c r="F108" s="7">
        <f t="shared" ref="F108:F109" si="14">E108*D108</f>
        <v>124</v>
      </c>
      <c r="G108" s="5" t="s">
        <v>131</v>
      </c>
      <c r="H108" s="5" t="s">
        <v>75</v>
      </c>
      <c r="I108" s="5" t="s">
        <v>74</v>
      </c>
      <c r="J108" s="50">
        <f>0.582*1137.46</f>
        <v>662.00171999999998</v>
      </c>
      <c r="K108" s="52">
        <f>E108/(J108/100)</f>
        <v>93.655345789736018</v>
      </c>
    </row>
    <row r="109" spans="1:11" ht="16.5" thickBot="1" x14ac:dyDescent="0.3">
      <c r="A109" s="7">
        <v>3</v>
      </c>
      <c r="B109" s="3" t="s">
        <v>35</v>
      </c>
      <c r="C109" s="7" t="s">
        <v>3</v>
      </c>
      <c r="D109" s="7">
        <v>0.2</v>
      </c>
      <c r="E109" s="7">
        <v>640</v>
      </c>
      <c r="F109" s="7">
        <f t="shared" si="14"/>
        <v>128</v>
      </c>
      <c r="G109" s="39" t="s">
        <v>118</v>
      </c>
      <c r="H109" s="18" t="s">
        <v>67</v>
      </c>
      <c r="I109" s="18" t="s">
        <v>121</v>
      </c>
      <c r="J109" s="51">
        <f>0.796*1137.46</f>
        <v>905.41816000000006</v>
      </c>
      <c r="K109" s="52">
        <f t="shared" ref="K109" si="15">E109/(J109/100)</f>
        <v>70.685571404929632</v>
      </c>
    </row>
    <row r="110" spans="1:11" x14ac:dyDescent="0.25">
      <c r="A110" s="29"/>
      <c r="B110" s="22" t="s">
        <v>108</v>
      </c>
      <c r="C110" s="29"/>
      <c r="D110" s="29">
        <f>SUM(D107:D108)</f>
        <v>1.2</v>
      </c>
      <c r="E110" s="29"/>
      <c r="F110" s="29">
        <f>SUM(F107:F108)</f>
        <v>744</v>
      </c>
      <c r="G110" s="4"/>
      <c r="H110" s="4"/>
      <c r="I110" s="4"/>
      <c r="J110" s="4"/>
      <c r="K110" s="3"/>
    </row>
  </sheetData>
  <mergeCells count="17">
    <mergeCell ref="A1:H1"/>
    <mergeCell ref="A2:F2"/>
    <mergeCell ref="A4:F4"/>
    <mergeCell ref="A28:F28"/>
    <mergeCell ref="A30:F30"/>
    <mergeCell ref="A9:F9"/>
    <mergeCell ref="A12:F12"/>
    <mergeCell ref="A45:F45"/>
    <mergeCell ref="A32:F32"/>
    <mergeCell ref="A35:F35"/>
    <mergeCell ref="A38:F38"/>
    <mergeCell ref="A42:F42"/>
    <mergeCell ref="A53:F53"/>
    <mergeCell ref="A69:F69"/>
    <mergeCell ref="A87:F87"/>
    <mergeCell ref="A93:F93"/>
    <mergeCell ref="A106:F106"/>
  </mergeCells>
  <phoneticPr fontId="12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Amata vienību saraksts</vt:lpstr>
      <vt:lpstr>'Amata vienību saraksts'!Drukas_apgabals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User</cp:lastModifiedBy>
  <cp:lastPrinted>2022-12-01T15:05:41Z</cp:lastPrinted>
  <dcterms:created xsi:type="dcterms:W3CDTF">2020-08-06T11:53:12Z</dcterms:created>
  <dcterms:modified xsi:type="dcterms:W3CDTF">2022-12-14T15:22:17Z</dcterms:modified>
</cp:coreProperties>
</file>